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orthington\Desktop\Sort\Forecasting Class\"/>
    </mc:Choice>
  </mc:AlternateContent>
  <xr:revisionPtr revIDLastSave="6" documentId="13_ncr:1_{167D123E-ACC0-4D4A-B6C8-20AF8F6C2576}" xr6:coauthVersionLast="47" xr6:coauthVersionMax="47" xr10:uidLastSave="{6AC96893-ACDA-4D58-BC8D-2D15029588D5}"/>
  <bookViews>
    <workbookView xWindow="-110" yWindow="-110" windowWidth="19420" windowHeight="10420" xr2:uid="{92D0B904-F34F-4046-98B0-274B14C77568}"/>
  </bookViews>
  <sheets>
    <sheet name="Inputs" sheetId="1" r:id="rId1"/>
    <sheet name="Debt" sheetId="2" r:id="rId2"/>
    <sheet name="Equit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C3" i="3"/>
  <c r="C4" i="2"/>
  <c r="C2" i="3"/>
  <c r="F35" i="3"/>
  <c r="F28" i="3"/>
  <c r="C5" i="3"/>
  <c r="C17" i="3" s="1"/>
  <c r="C3" i="2"/>
  <c r="E12" i="2" s="1"/>
  <c r="F21" i="3"/>
  <c r="C24" i="3" l="1"/>
  <c r="C26" i="3"/>
  <c r="C33" i="3"/>
  <c r="C27" i="3"/>
  <c r="C30" i="3"/>
  <c r="C31" i="3"/>
  <c r="C23" i="3"/>
  <c r="C32" i="3"/>
  <c r="C25" i="3"/>
  <c r="C34" i="3"/>
  <c r="C12" i="3"/>
  <c r="C18" i="3"/>
  <c r="C19" i="3"/>
  <c r="C20" i="3"/>
  <c r="C10" i="3"/>
  <c r="C13" i="3"/>
  <c r="C11" i="3"/>
  <c r="C16" i="3"/>
  <c r="C13" i="2"/>
  <c r="C6" i="2"/>
  <c r="B13" i="2" l="1"/>
  <c r="C9" i="2"/>
  <c r="C11" i="1" s="1"/>
  <c r="C7" i="2"/>
  <c r="F2" i="1" s="1"/>
  <c r="I4" i="1" s="1"/>
  <c r="F5" i="1" l="1"/>
  <c r="C8" i="1" s="1"/>
  <c r="F7" i="1"/>
  <c r="C9" i="1"/>
  <c r="C4" i="3" s="1"/>
  <c r="D9" i="3" s="1"/>
  <c r="D13" i="2"/>
  <c r="B14" i="2"/>
  <c r="D10" i="3" l="1"/>
  <c r="E10" i="3" s="1"/>
  <c r="E9" i="3"/>
  <c r="B15" i="2"/>
  <c r="E13" i="2"/>
  <c r="D11" i="3" l="1"/>
  <c r="E11" i="3" s="1"/>
  <c r="C14" i="2"/>
  <c r="B16" i="2"/>
  <c r="D12" i="3" l="1"/>
  <c r="E12" i="3" s="1"/>
  <c r="D14" i="2"/>
  <c r="B17" i="2"/>
  <c r="D13" i="3" l="1"/>
  <c r="D16" i="3" s="1"/>
  <c r="E14" i="2"/>
  <c r="B18" i="2"/>
  <c r="D14" i="3" l="1"/>
  <c r="E13" i="3"/>
  <c r="E14" i="3" s="1"/>
  <c r="C13" i="1" s="1"/>
  <c r="D17" i="3"/>
  <c r="E16" i="3"/>
  <c r="C15" i="2"/>
  <c r="B19" i="2"/>
  <c r="G16" i="3" l="1"/>
  <c r="D18" i="3"/>
  <c r="E17" i="3"/>
  <c r="G17" i="3" s="1"/>
  <c r="B20" i="2"/>
  <c r="D15" i="2"/>
  <c r="D19" i="3" l="1"/>
  <c r="E18" i="3"/>
  <c r="G18" i="3" s="1"/>
  <c r="E15" i="2"/>
  <c r="B21" i="2"/>
  <c r="D20" i="3" l="1"/>
  <c r="D23" i="3" s="1"/>
  <c r="E19" i="3"/>
  <c r="B22" i="2"/>
  <c r="C16" i="2"/>
  <c r="D24" i="3" l="1"/>
  <c r="E23" i="3"/>
  <c r="G19" i="3"/>
  <c r="E20" i="3"/>
  <c r="G20" i="3" s="1"/>
  <c r="D21" i="3"/>
  <c r="D16" i="2"/>
  <c r="B23" i="2"/>
  <c r="G23" i="3" l="1"/>
  <c r="E24" i="3"/>
  <c r="G24" i="3" s="1"/>
  <c r="D25" i="3"/>
  <c r="E21" i="3"/>
  <c r="G21" i="3"/>
  <c r="B24" i="2"/>
  <c r="E16" i="2"/>
  <c r="C14" i="1" l="1"/>
  <c r="D26" i="3"/>
  <c r="E25" i="3"/>
  <c r="G25" i="3" s="1"/>
  <c r="C17" i="2"/>
  <c r="D17" i="2" s="1"/>
  <c r="E17" i="2" s="1"/>
  <c r="B25" i="2"/>
  <c r="D27" i="3" l="1"/>
  <c r="E26" i="3"/>
  <c r="C18" i="2"/>
  <c r="D18" i="2" s="1"/>
  <c r="E18" i="2" s="1"/>
  <c r="B26" i="2"/>
  <c r="G26" i="3" l="1"/>
  <c r="E27" i="3"/>
  <c r="G27" i="3" s="1"/>
  <c r="D30" i="3"/>
  <c r="D28" i="3"/>
  <c r="C19" i="2"/>
  <c r="D19" i="2" s="1"/>
  <c r="E19" i="2" s="1"/>
  <c r="B27" i="2"/>
  <c r="D31" i="3" l="1"/>
  <c r="E30" i="3"/>
  <c r="E28" i="3"/>
  <c r="G28" i="3"/>
  <c r="B28" i="2"/>
  <c r="C20" i="2"/>
  <c r="D20" i="2" s="1"/>
  <c r="E20" i="2" s="1"/>
  <c r="G30" i="3" l="1"/>
  <c r="E31" i="3"/>
  <c r="G31" i="3" s="1"/>
  <c r="D32" i="3"/>
  <c r="C21" i="2"/>
  <c r="D21" i="2" s="1"/>
  <c r="E21" i="2" s="1"/>
  <c r="B29" i="2"/>
  <c r="D33" i="3" l="1"/>
  <c r="E32" i="3"/>
  <c r="G32" i="3" s="1"/>
  <c r="C22" i="2"/>
  <c r="D22" i="2" s="1"/>
  <c r="E22" i="2" s="1"/>
  <c r="B30" i="2"/>
  <c r="E33" i="3" l="1"/>
  <c r="D34" i="3"/>
  <c r="C23" i="2"/>
  <c r="D23" i="2" s="1"/>
  <c r="E23" i="2" s="1"/>
  <c r="B31" i="2"/>
  <c r="E34" i="3" l="1"/>
  <c r="G34" i="3" s="1"/>
  <c r="D35" i="3"/>
  <c r="G33" i="3"/>
  <c r="C24" i="2"/>
  <c r="B32" i="2"/>
  <c r="E35" i="3" l="1"/>
  <c r="E37" i="3" s="1"/>
  <c r="C15" i="1" s="1"/>
  <c r="G35" i="3"/>
  <c r="D24" i="2"/>
  <c r="E24" i="2" s="1"/>
  <c r="C25" i="2" s="1"/>
  <c r="F9" i="3"/>
  <c r="B33" i="2"/>
  <c r="D25" i="2" l="1"/>
  <c r="E25" i="2" s="1"/>
  <c r="C26" i="2" s="1"/>
  <c r="D26" i="2" s="1"/>
  <c r="E26" i="2" s="1"/>
  <c r="G9" i="3"/>
  <c r="B34" i="2"/>
  <c r="C27" i="2" l="1"/>
  <c r="D27" i="2" s="1"/>
  <c r="E27" i="2" s="1"/>
  <c r="B35" i="2"/>
  <c r="C28" i="2" l="1"/>
  <c r="D28" i="2" s="1"/>
  <c r="E28" i="2" s="1"/>
  <c r="B36" i="2"/>
  <c r="C29" i="2" l="1"/>
  <c r="D29" i="2" s="1"/>
  <c r="E29" i="2" s="1"/>
  <c r="B37" i="2"/>
  <c r="C30" i="2" l="1"/>
  <c r="D30" i="2" s="1"/>
  <c r="E30" i="2" s="1"/>
  <c r="B38" i="2"/>
  <c r="C31" i="2" l="1"/>
  <c r="D31" i="2" s="1"/>
  <c r="E31" i="2" s="1"/>
  <c r="B39" i="2"/>
  <c r="B40" i="2" l="1"/>
  <c r="C32" i="2"/>
  <c r="D32" i="2" s="1"/>
  <c r="E32" i="2" s="1"/>
  <c r="C33" i="2" l="1"/>
  <c r="D33" i="2" s="1"/>
  <c r="E33" i="2" s="1"/>
  <c r="B41" i="2"/>
  <c r="C34" i="2" l="1"/>
  <c r="D34" i="2" s="1"/>
  <c r="E34" i="2" s="1"/>
  <c r="B42" i="2"/>
  <c r="C35" i="2" l="1"/>
  <c r="D35" i="2" s="1"/>
  <c r="E35" i="2" s="1"/>
  <c r="B43" i="2"/>
  <c r="B44" i="2" l="1"/>
  <c r="C36" i="2"/>
  <c r="D36" i="2" l="1"/>
  <c r="E36" i="2" s="1"/>
  <c r="C37" i="2" s="1"/>
  <c r="F10" i="3"/>
  <c r="B45" i="2"/>
  <c r="D37" i="2" l="1"/>
  <c r="E37" i="2" s="1"/>
  <c r="C38" i="2" s="1"/>
  <c r="D38" i="2" s="1"/>
  <c r="E38" i="2" s="1"/>
  <c r="G10" i="3"/>
  <c r="B46" i="2"/>
  <c r="C39" i="2" l="1"/>
  <c r="D39" i="2" s="1"/>
  <c r="E39" i="2" s="1"/>
  <c r="B47" i="2"/>
  <c r="C40" i="2" l="1"/>
  <c r="B48" i="2"/>
  <c r="D40" i="2" l="1"/>
  <c r="E40" i="2" s="1"/>
  <c r="C41" i="2" s="1"/>
  <c r="D41" i="2" s="1"/>
  <c r="E41" i="2" s="1"/>
  <c r="B49" i="2"/>
  <c r="B50" i="2" l="1"/>
  <c r="C42" i="2"/>
  <c r="D42" i="2" s="1"/>
  <c r="E42" i="2" s="1"/>
  <c r="C43" i="2" l="1"/>
  <c r="D43" i="2" s="1"/>
  <c r="E43" i="2" s="1"/>
  <c r="B51" i="2"/>
  <c r="B52" i="2" l="1"/>
  <c r="C44" i="2"/>
  <c r="D44" i="2" s="1"/>
  <c r="E44" i="2" s="1"/>
  <c r="C45" i="2" l="1"/>
  <c r="D45" i="2" s="1"/>
  <c r="E45" i="2" s="1"/>
  <c r="B53" i="2"/>
  <c r="B54" i="2" l="1"/>
  <c r="C46" i="2"/>
  <c r="D46" i="2" s="1"/>
  <c r="E46" i="2" s="1"/>
  <c r="C47" i="2" l="1"/>
  <c r="D47" i="2" s="1"/>
  <c r="E47" i="2" s="1"/>
  <c r="B55" i="2"/>
  <c r="B56" i="2" l="1"/>
  <c r="C48" i="2"/>
  <c r="D48" i="2" l="1"/>
  <c r="E48" i="2" s="1"/>
  <c r="C49" i="2" s="1"/>
  <c r="F11" i="3"/>
  <c r="B57" i="2"/>
  <c r="D49" i="2" l="1"/>
  <c r="E49" i="2" s="1"/>
  <c r="C50" i="2" s="1"/>
  <c r="D50" i="2" s="1"/>
  <c r="E50" i="2" s="1"/>
  <c r="G11" i="3"/>
  <c r="B58" i="2"/>
  <c r="C51" i="2" l="1"/>
  <c r="D51" i="2" s="1"/>
  <c r="E51" i="2" s="1"/>
  <c r="B59" i="2"/>
  <c r="C52" i="2" l="1"/>
  <c r="D52" i="2" s="1"/>
  <c r="E52" i="2" s="1"/>
  <c r="B60" i="2"/>
  <c r="C53" i="2" l="1"/>
  <c r="D53" i="2" s="1"/>
  <c r="E53" i="2" s="1"/>
  <c r="B61" i="2"/>
  <c r="B62" i="2" l="1"/>
  <c r="C54" i="2"/>
  <c r="D54" i="2" s="1"/>
  <c r="E54" i="2" s="1"/>
  <c r="C55" i="2" l="1"/>
  <c r="D55" i="2" s="1"/>
  <c r="E55" i="2" s="1"/>
  <c r="B63" i="2"/>
  <c r="B64" i="2" l="1"/>
  <c r="C56" i="2"/>
  <c r="D56" i="2" s="1"/>
  <c r="E56" i="2" s="1"/>
  <c r="C57" i="2" l="1"/>
  <c r="D57" i="2" s="1"/>
  <c r="E57" i="2" s="1"/>
  <c r="B65" i="2"/>
  <c r="B66" i="2" l="1"/>
  <c r="C58" i="2"/>
  <c r="D58" i="2" s="1"/>
  <c r="E58" i="2" s="1"/>
  <c r="C59" i="2" l="1"/>
  <c r="D59" i="2" s="1"/>
  <c r="E59" i="2" s="1"/>
  <c r="B67" i="2"/>
  <c r="B68" i="2" l="1"/>
  <c r="C60" i="2"/>
  <c r="D60" i="2" l="1"/>
  <c r="E60" i="2" s="1"/>
  <c r="C61" i="2" s="1"/>
  <c r="F12" i="3"/>
  <c r="B69" i="2"/>
  <c r="D61" i="2" l="1"/>
  <c r="E61" i="2" s="1"/>
  <c r="C62" i="2" s="1"/>
  <c r="D62" i="2" s="1"/>
  <c r="E62" i="2" s="1"/>
  <c r="G12" i="3"/>
  <c r="B70" i="2"/>
  <c r="C63" i="2" l="1"/>
  <c r="D63" i="2" s="1"/>
  <c r="E63" i="2" s="1"/>
  <c r="B71" i="2"/>
  <c r="B72" i="2" l="1"/>
  <c r="C64" i="2"/>
  <c r="D64" i="2" s="1"/>
  <c r="E64" i="2" s="1"/>
  <c r="C65" i="2" l="1"/>
  <c r="D65" i="2" s="1"/>
  <c r="E65" i="2" s="1"/>
  <c r="B73" i="2"/>
  <c r="C66" i="2" l="1"/>
  <c r="D66" i="2" s="1"/>
  <c r="E66" i="2" s="1"/>
  <c r="C67" i="2" l="1"/>
  <c r="D67" i="2" s="1"/>
  <c r="E67" i="2" s="1"/>
  <c r="C68" i="2" l="1"/>
  <c r="D68" i="2" s="1"/>
  <c r="E68" i="2" s="1"/>
  <c r="C69" i="2" l="1"/>
  <c r="D69" i="2" s="1"/>
  <c r="E69" i="2" s="1"/>
  <c r="C70" i="2" l="1"/>
  <c r="D70" i="2" s="1"/>
  <c r="E70" i="2" s="1"/>
  <c r="C71" i="2" l="1"/>
  <c r="D71" i="2" s="1"/>
  <c r="E71" i="2" s="1"/>
  <c r="C72" i="2" l="1"/>
  <c r="F13" i="3" s="1"/>
  <c r="G13" i="3" l="1"/>
  <c r="G14" i="3" s="1"/>
  <c r="G37" i="3" s="1"/>
  <c r="F14" i="3"/>
  <c r="F37" i="3" s="1"/>
  <c r="C73" i="2"/>
  <c r="D72" i="2"/>
  <c r="D73" i="2" l="1"/>
  <c r="E72" i="2"/>
</calcChain>
</file>

<file path=xl/sharedStrings.xml><?xml version="1.0" encoding="utf-8"?>
<sst xmlns="http://schemas.openxmlformats.org/spreadsheetml/2006/main" count="41" uniqueCount="37">
  <si>
    <t>Amount Needed</t>
  </si>
  <si>
    <t>Annual Debt Payments</t>
  </si>
  <si>
    <t>Interest Rate</t>
  </si>
  <si>
    <t>Annual Net Profit</t>
  </si>
  <si>
    <t>Equity Sold</t>
  </si>
  <si>
    <t>Goal</t>
  </si>
  <si>
    <t>Net Profit (annual)</t>
  </si>
  <si>
    <t>Debt to Income Ratio</t>
  </si>
  <si>
    <t>or less</t>
  </si>
  <si>
    <t>Annual Growth Rate</t>
  </si>
  <si>
    <t>DSCR</t>
  </si>
  <si>
    <t>or more</t>
  </si>
  <si>
    <t>Debt Service (annual)</t>
  </si>
  <si>
    <t>Total Interest 5 years</t>
  </si>
  <si>
    <t>Equity paid 5 yrs</t>
  </si>
  <si>
    <t>Equity paid 10 yrs</t>
  </si>
  <si>
    <t>Equity paid 20 yrs</t>
  </si>
  <si>
    <t>Amount</t>
  </si>
  <si>
    <t>Interest</t>
  </si>
  <si>
    <t>Terms</t>
  </si>
  <si>
    <t>Payment Monthly</t>
  </si>
  <si>
    <t>Payment Annual</t>
  </si>
  <si>
    <t>Tot Int</t>
  </si>
  <si>
    <t>PMT</t>
  </si>
  <si>
    <t>INTEREST</t>
  </si>
  <si>
    <t>PRINCIPAL</t>
  </si>
  <si>
    <t>BALANCE</t>
  </si>
  <si>
    <t>TOTAL</t>
  </si>
  <si>
    <t>Equity Raise</t>
  </si>
  <si>
    <t>% sold</t>
  </si>
  <si>
    <t>Year 1 Profit</t>
  </si>
  <si>
    <t>Growth Rate</t>
  </si>
  <si>
    <t>Year</t>
  </si>
  <si>
    <t>Net Profit</t>
  </si>
  <si>
    <t>Equity</t>
  </si>
  <si>
    <t>Difference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</si>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</sst>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99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164" fontId="3" fillId="3" borderId="2" xfId="2" applyNumberFormat="1" applyFont="1" applyFill="1" applyBorder="1"/>
    <xf numFmtId="164" fontId="0" fillId="0" borderId="0" xfId="2" applyNumberFormat="1" applyFont="1" applyFill="1" applyBorder="1"/>
    <xf numFmtId="0" fontId="2" fillId="2" borderId="3" xfId="0" applyFont="1" applyFill="1" applyBorder="1"/>
    <xf numFmtId="10" fontId="3" fillId="3" borderId="4" xfId="3" applyNumberFormat="1" applyFont="1" applyFill="1" applyBorder="1"/>
    <xf numFmtId="10" fontId="0" fillId="0" borderId="0" xfId="3" applyNumberFormat="1" applyFont="1" applyFill="1" applyBorder="1"/>
    <xf numFmtId="0" fontId="0" fillId="3" borderId="4" xfId="0" applyFill="1" applyBorder="1"/>
    <xf numFmtId="0" fontId="2" fillId="2" borderId="5" xfId="0" applyFont="1" applyFill="1" applyBorder="1"/>
    <xf numFmtId="164" fontId="3" fillId="3" borderId="6" xfId="2" applyNumberFormat="1" applyFont="1" applyFill="1" applyBorder="1"/>
    <xf numFmtId="164" fontId="2" fillId="0" borderId="0" xfId="0" applyNumberFormat="1" applyFont="1"/>
    <xf numFmtId="0" fontId="2" fillId="4" borderId="7" xfId="0" applyFont="1" applyFill="1" applyBorder="1"/>
    <xf numFmtId="164" fontId="0" fillId="4" borderId="6" xfId="0" applyNumberFormat="1" applyFill="1" applyBorder="1"/>
    <xf numFmtId="44" fontId="0" fillId="0" borderId="0" xfId="0" applyNumberFormat="1"/>
    <xf numFmtId="2" fontId="0" fillId="0" borderId="0" xfId="0" applyNumberFormat="1"/>
    <xf numFmtId="0" fontId="2" fillId="5" borderId="7" xfId="0" applyFont="1" applyFill="1" applyBorder="1"/>
    <xf numFmtId="164" fontId="0" fillId="5" borderId="8" xfId="0" applyNumberFormat="1" applyFill="1" applyBorder="1"/>
    <xf numFmtId="0" fontId="2" fillId="6" borderId="7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43" fontId="0" fillId="0" borderId="0" xfId="1" applyFont="1"/>
    <xf numFmtId="44" fontId="0" fillId="0" borderId="0" xfId="2" applyFont="1"/>
    <xf numFmtId="0" fontId="4" fillId="7" borderId="10" xfId="0" applyFont="1" applyFill="1" applyBorder="1"/>
    <xf numFmtId="44" fontId="4" fillId="7" borderId="10" xfId="2" applyFont="1" applyFill="1" applyBorder="1"/>
    <xf numFmtId="43" fontId="4" fillId="7" borderId="10" xfId="0" applyNumberFormat="1" applyFont="1" applyFill="1" applyBorder="1"/>
    <xf numFmtId="8" fontId="0" fillId="0" borderId="0" xfId="0" applyNumberFormat="1"/>
    <xf numFmtId="43" fontId="0" fillId="0" borderId="0" xfId="0" applyNumberFormat="1"/>
    <xf numFmtId="165" fontId="0" fillId="0" borderId="0" xfId="1" applyNumberFormat="1" applyFont="1"/>
    <xf numFmtId="9" fontId="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165" fontId="0" fillId="0" borderId="0" xfId="0" applyNumberFormat="1"/>
    <xf numFmtId="9" fontId="0" fillId="0" borderId="11" xfId="3" applyFont="1" applyBorder="1" applyAlignment="1">
      <alignment horizontal="center"/>
    </xf>
    <xf numFmtId="165" fontId="0" fillId="0" borderId="11" xfId="1" applyNumberFormat="1" applyFont="1" applyBorder="1"/>
    <xf numFmtId="165" fontId="0" fillId="0" borderId="11" xfId="0" applyNumberFormat="1" applyBorder="1"/>
    <xf numFmtId="0" fontId="0" fillId="0" borderId="11" xfId="0" applyBorder="1" applyAlignment="1">
      <alignment horizontal="center"/>
    </xf>
    <xf numFmtId="164" fontId="2" fillId="2" borderId="12" xfId="2" applyNumberFormat="1" applyFont="1" applyFill="1" applyBorder="1"/>
    <xf numFmtId="9" fontId="2" fillId="2" borderId="13" xfId="3" applyFont="1" applyFill="1" applyBorder="1"/>
    <xf numFmtId="43" fontId="0" fillId="0" borderId="11" xfId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165" fontId="2" fillId="0" borderId="14" xfId="0" applyNumberFormat="1" applyFont="1" applyBorder="1"/>
    <xf numFmtId="165" fontId="2" fillId="2" borderId="12" xfId="1" applyNumberFormat="1" applyFont="1" applyFill="1" applyBorder="1"/>
    <xf numFmtId="0" fontId="2" fillId="7" borderId="7" xfId="0" applyFont="1" applyFill="1" applyBorder="1"/>
    <xf numFmtId="164" fontId="2" fillId="7" borderId="8" xfId="2" applyNumberFormat="1" applyFont="1" applyFill="1" applyBorder="1"/>
    <xf numFmtId="0" fontId="2" fillId="9" borderId="1" xfId="0" applyFont="1" applyFill="1" applyBorder="1"/>
    <xf numFmtId="0" fontId="2" fillId="9" borderId="5" xfId="0" applyFont="1" applyFill="1" applyBorder="1"/>
    <xf numFmtId="164" fontId="2" fillId="9" borderId="12" xfId="2" applyNumberFormat="1" applyFont="1" applyFill="1" applyBorder="1"/>
    <xf numFmtId="0" fontId="2" fillId="3" borderId="7" xfId="0" applyFont="1" applyFill="1" applyBorder="1"/>
    <xf numFmtId="164" fontId="2" fillId="3" borderId="8" xfId="2" applyNumberFormat="1" applyFont="1" applyFill="1" applyBorder="1"/>
    <xf numFmtId="0" fontId="2" fillId="10" borderId="7" xfId="0" applyFont="1" applyFill="1" applyBorder="1"/>
    <xf numFmtId="164" fontId="2" fillId="10" borderId="8" xfId="2" applyNumberFormat="1" applyFont="1" applyFill="1" applyBorder="1"/>
    <xf numFmtId="0" fontId="2" fillId="11" borderId="7" xfId="0" applyFont="1" applyFill="1" applyBorder="1"/>
    <xf numFmtId="164" fontId="2" fillId="11" borderId="8" xfId="2" applyNumberFormat="1" applyFont="1" applyFill="1" applyBorder="1"/>
    <xf numFmtId="0" fontId="2" fillId="9" borderId="3" xfId="0" applyFont="1" applyFill="1" applyBorder="1"/>
    <xf numFmtId="9" fontId="2" fillId="9" borderId="15" xfId="3" applyFont="1" applyFill="1" applyBorder="1"/>
    <xf numFmtId="9" fontId="2" fillId="9" borderId="13" xfId="3" applyFont="1" applyFill="1" applyBorder="1"/>
    <xf numFmtId="164" fontId="2" fillId="2" borderId="13" xfId="2" applyNumberFormat="1" applyFont="1" applyFill="1" applyBorder="1"/>
    <xf numFmtId="0" fontId="2" fillId="7" borderId="1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9" fontId="2" fillId="12" borderId="16" xfId="3" applyFont="1" applyFill="1" applyBorder="1" applyAlignment="1">
      <alignment horizontal="center"/>
    </xf>
    <xf numFmtId="166" fontId="2" fillId="9" borderId="18" xfId="1" applyNumberFormat="1" applyFont="1" applyFill="1" applyBorder="1" applyAlignment="1">
      <alignment horizontal="center" vertical="center"/>
    </xf>
    <xf numFmtId="166" fontId="2" fillId="9" borderId="6" xfId="1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/>
    </xf>
    <xf numFmtId="9" fontId="2" fillId="2" borderId="12" xfId="3" applyFont="1" applyFill="1" applyBorder="1"/>
    <xf numFmtId="164" fontId="2" fillId="9" borderId="15" xfId="2" applyNumberFormat="1" applyFont="1" applyFill="1" applyBorder="1"/>
    <xf numFmtId="0" fontId="5" fillId="13" borderId="7" xfId="0" applyFont="1" applyFill="1" applyBorder="1" applyAlignment="1">
      <alignment horizontal="center"/>
    </xf>
    <xf numFmtId="43" fontId="5" fillId="13" borderId="8" xfId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3" xfId="0" applyFont="1" applyFill="1" applyBorder="1"/>
    <xf numFmtId="0" fontId="6" fillId="7" borderId="1" xfId="0" applyFont="1" applyFill="1" applyBorder="1" applyAlignment="1">
      <alignment horizontal="center"/>
    </xf>
    <xf numFmtId="164" fontId="6" fillId="7" borderId="12" xfId="2" applyNumberFormat="1" applyFont="1" applyFill="1" applyBorder="1" applyAlignment="1"/>
    <xf numFmtId="9" fontId="7" fillId="7" borderId="5" xfId="3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99FF"/>
      <color rgb="FFFFFFCC"/>
      <color rgb="FFCCCCFF"/>
      <color rgb="FFCCF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5E71-1EDB-4890-8819-0D506DCD1B10}">
  <dimension ref="B1:I15"/>
  <sheetViews>
    <sheetView tabSelected="1" workbookViewId="0">
      <selection activeCell="C4" sqref="C4"/>
    </sheetView>
  </sheetViews>
  <sheetFormatPr defaultRowHeight="14.45"/>
  <cols>
    <col min="1" max="1" width="4.28515625" customWidth="1"/>
    <col min="2" max="2" width="21.5703125" customWidth="1"/>
    <col min="3" max="3" width="13.85546875" customWidth="1"/>
    <col min="5" max="5" width="22.5703125" customWidth="1"/>
    <col min="6" max="6" width="14.85546875" customWidth="1"/>
    <col min="9" max="9" width="9.42578125" customWidth="1"/>
  </cols>
  <sheetData>
    <row r="1" spans="2:9" ht="15" thickBot="1"/>
    <row r="2" spans="2:9">
      <c r="B2" s="48" t="s">
        <v>0</v>
      </c>
      <c r="C2" s="50">
        <v>20000</v>
      </c>
      <c r="E2" s="61" t="s">
        <v>1</v>
      </c>
      <c r="F2" s="64">
        <f>Debt!C7</f>
        <v>5099.2907307043861</v>
      </c>
    </row>
    <row r="3" spans="2:9" ht="15" thickBot="1">
      <c r="B3" s="57" t="s">
        <v>2</v>
      </c>
      <c r="C3" s="58">
        <v>0.1</v>
      </c>
      <c r="E3" s="62" t="s">
        <v>3</v>
      </c>
      <c r="F3" s="65">
        <f>C5</f>
        <v>8500</v>
      </c>
    </row>
    <row r="4" spans="2:9" ht="15">
      <c r="B4" s="57" t="s">
        <v>4</v>
      </c>
      <c r="C4" s="58">
        <v>0.06</v>
      </c>
      <c r="H4" s="73" t="s">
        <v>5</v>
      </c>
      <c r="I4" s="74">
        <f>F2/H5</f>
        <v>8498.8178845073107</v>
      </c>
    </row>
    <row r="5" spans="2:9" ht="15">
      <c r="B5" s="57" t="s">
        <v>6</v>
      </c>
      <c r="C5" s="68">
        <v>8500</v>
      </c>
      <c r="E5" s="66" t="s">
        <v>7</v>
      </c>
      <c r="F5" s="63">
        <f>IFERROR(F2/F3,0)</f>
        <v>0.59991655655345721</v>
      </c>
      <c r="H5" s="75">
        <v>0.6</v>
      </c>
      <c r="I5" s="76" t="s">
        <v>8</v>
      </c>
    </row>
    <row r="6" spans="2:9" ht="15" thickBot="1">
      <c r="B6" s="49" t="s">
        <v>9</v>
      </c>
      <c r="C6" s="59">
        <v>0.05</v>
      </c>
    </row>
    <row r="7" spans="2:9" ht="15">
      <c r="B7" s="1"/>
      <c r="C7" s="1"/>
      <c r="E7" s="69" t="s">
        <v>10</v>
      </c>
      <c r="F7" s="70">
        <f>IFERROR(F3/F2,0)</f>
        <v>1.6668984862578839</v>
      </c>
      <c r="H7" s="77" t="s">
        <v>5</v>
      </c>
      <c r="I7" s="78"/>
    </row>
    <row r="8" spans="2:9" ht="15">
      <c r="B8" s="3" t="s">
        <v>7</v>
      </c>
      <c r="C8" s="67">
        <f>F5</f>
        <v>0.59991655655345721</v>
      </c>
      <c r="H8" s="71">
        <v>1.25</v>
      </c>
      <c r="I8" s="72" t="s">
        <v>11</v>
      </c>
    </row>
    <row r="9" spans="2:9" ht="15" thickBot="1">
      <c r="B9" s="10" t="s">
        <v>12</v>
      </c>
      <c r="C9" s="60">
        <f>Debt!C7</f>
        <v>5099.2907307043861</v>
      </c>
    </row>
    <row r="10" spans="2:9" ht="15" thickBot="1"/>
    <row r="11" spans="2:9" ht="15" thickBot="1">
      <c r="B11" s="46" t="s">
        <v>13</v>
      </c>
      <c r="C11" s="47">
        <f>Debt!C9</f>
        <v>5496.4536535219304</v>
      </c>
    </row>
    <row r="12" spans="2:9" ht="15" thickBot="1"/>
    <row r="13" spans="2:9" ht="15" thickBot="1">
      <c r="B13" s="51" t="s">
        <v>14</v>
      </c>
      <c r="C13" s="52">
        <f>Equity!E14</f>
        <v>2308.0719375000003</v>
      </c>
    </row>
    <row r="14" spans="2:9" ht="15" thickBot="1">
      <c r="B14" s="53" t="s">
        <v>15</v>
      </c>
      <c r="C14" s="54">
        <f>Equity!E14+Equity!E21</f>
        <v>5904.7251931299033</v>
      </c>
    </row>
    <row r="15" spans="2:9" ht="15" thickBot="1">
      <c r="B15" s="55" t="s">
        <v>16</v>
      </c>
      <c r="C15" s="56">
        <f>Equity!E37</f>
        <v>16353.636592473085</v>
      </c>
    </row>
  </sheetData>
  <mergeCells count="1">
    <mergeCell ref="H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A9A2-5420-4702-9470-1C99A4DAF2A7}">
  <dimension ref="A2:E104"/>
  <sheetViews>
    <sheetView workbookViewId="0">
      <selection activeCell="C73" sqref="C73"/>
    </sheetView>
  </sheetViews>
  <sheetFormatPr defaultRowHeight="14.45"/>
  <cols>
    <col min="2" max="2" width="17.140625" customWidth="1"/>
    <col min="3" max="3" width="12.140625" bestFit="1" customWidth="1"/>
    <col min="4" max="4" width="13.85546875" customWidth="1"/>
    <col min="5" max="5" width="12.5703125" bestFit="1" customWidth="1"/>
    <col min="258" max="258" width="12.28515625" customWidth="1"/>
    <col min="259" max="259" width="12.140625" bestFit="1" customWidth="1"/>
    <col min="260" max="260" width="13.85546875" customWidth="1"/>
    <col min="261" max="261" width="12.5703125" bestFit="1" customWidth="1"/>
    <col min="514" max="514" width="12.28515625" customWidth="1"/>
    <col min="515" max="515" width="12.140625" bestFit="1" customWidth="1"/>
    <col min="516" max="516" width="13.85546875" customWidth="1"/>
    <col min="517" max="517" width="12.5703125" bestFit="1" customWidth="1"/>
    <col min="770" max="770" width="12.28515625" customWidth="1"/>
    <col min="771" max="771" width="12.140625" bestFit="1" customWidth="1"/>
    <col min="772" max="772" width="13.85546875" customWidth="1"/>
    <col min="773" max="773" width="12.5703125" bestFit="1" customWidth="1"/>
    <col min="1026" max="1026" width="12.28515625" customWidth="1"/>
    <col min="1027" max="1027" width="12.140625" bestFit="1" customWidth="1"/>
    <col min="1028" max="1028" width="13.85546875" customWidth="1"/>
    <col min="1029" max="1029" width="12.5703125" bestFit="1" customWidth="1"/>
    <col min="1282" max="1282" width="12.28515625" customWidth="1"/>
    <col min="1283" max="1283" width="12.140625" bestFit="1" customWidth="1"/>
    <col min="1284" max="1284" width="13.85546875" customWidth="1"/>
    <col min="1285" max="1285" width="12.5703125" bestFit="1" customWidth="1"/>
    <col min="1538" max="1538" width="12.28515625" customWidth="1"/>
    <col min="1539" max="1539" width="12.140625" bestFit="1" customWidth="1"/>
    <col min="1540" max="1540" width="13.85546875" customWidth="1"/>
    <col min="1541" max="1541" width="12.5703125" bestFit="1" customWidth="1"/>
    <col min="1794" max="1794" width="12.28515625" customWidth="1"/>
    <col min="1795" max="1795" width="12.140625" bestFit="1" customWidth="1"/>
    <col min="1796" max="1796" width="13.85546875" customWidth="1"/>
    <col min="1797" max="1797" width="12.5703125" bestFit="1" customWidth="1"/>
    <col min="2050" max="2050" width="12.28515625" customWidth="1"/>
    <col min="2051" max="2051" width="12.140625" bestFit="1" customWidth="1"/>
    <col min="2052" max="2052" width="13.85546875" customWidth="1"/>
    <col min="2053" max="2053" width="12.5703125" bestFit="1" customWidth="1"/>
    <col min="2306" max="2306" width="12.28515625" customWidth="1"/>
    <col min="2307" max="2307" width="12.140625" bestFit="1" customWidth="1"/>
    <col min="2308" max="2308" width="13.85546875" customWidth="1"/>
    <col min="2309" max="2309" width="12.5703125" bestFit="1" customWidth="1"/>
    <col min="2562" max="2562" width="12.28515625" customWidth="1"/>
    <col min="2563" max="2563" width="12.140625" bestFit="1" customWidth="1"/>
    <col min="2564" max="2564" width="13.85546875" customWidth="1"/>
    <col min="2565" max="2565" width="12.5703125" bestFit="1" customWidth="1"/>
    <col min="2818" max="2818" width="12.28515625" customWidth="1"/>
    <col min="2819" max="2819" width="12.140625" bestFit="1" customWidth="1"/>
    <col min="2820" max="2820" width="13.85546875" customWidth="1"/>
    <col min="2821" max="2821" width="12.5703125" bestFit="1" customWidth="1"/>
    <col min="3074" max="3074" width="12.28515625" customWidth="1"/>
    <col min="3075" max="3075" width="12.140625" bestFit="1" customWidth="1"/>
    <col min="3076" max="3076" width="13.85546875" customWidth="1"/>
    <col min="3077" max="3077" width="12.5703125" bestFit="1" customWidth="1"/>
    <col min="3330" max="3330" width="12.28515625" customWidth="1"/>
    <col min="3331" max="3331" width="12.140625" bestFit="1" customWidth="1"/>
    <col min="3332" max="3332" width="13.85546875" customWidth="1"/>
    <col min="3333" max="3333" width="12.5703125" bestFit="1" customWidth="1"/>
    <col min="3586" max="3586" width="12.28515625" customWidth="1"/>
    <col min="3587" max="3587" width="12.140625" bestFit="1" customWidth="1"/>
    <col min="3588" max="3588" width="13.85546875" customWidth="1"/>
    <col min="3589" max="3589" width="12.5703125" bestFit="1" customWidth="1"/>
    <col min="3842" max="3842" width="12.28515625" customWidth="1"/>
    <col min="3843" max="3843" width="12.140625" bestFit="1" customWidth="1"/>
    <col min="3844" max="3844" width="13.85546875" customWidth="1"/>
    <col min="3845" max="3845" width="12.5703125" bestFit="1" customWidth="1"/>
    <col min="4098" max="4098" width="12.28515625" customWidth="1"/>
    <col min="4099" max="4099" width="12.140625" bestFit="1" customWidth="1"/>
    <col min="4100" max="4100" width="13.85546875" customWidth="1"/>
    <col min="4101" max="4101" width="12.5703125" bestFit="1" customWidth="1"/>
    <col min="4354" max="4354" width="12.28515625" customWidth="1"/>
    <col min="4355" max="4355" width="12.140625" bestFit="1" customWidth="1"/>
    <col min="4356" max="4356" width="13.85546875" customWidth="1"/>
    <col min="4357" max="4357" width="12.5703125" bestFit="1" customWidth="1"/>
    <col min="4610" max="4610" width="12.28515625" customWidth="1"/>
    <col min="4611" max="4611" width="12.140625" bestFit="1" customWidth="1"/>
    <col min="4612" max="4612" width="13.85546875" customWidth="1"/>
    <col min="4613" max="4613" width="12.5703125" bestFit="1" customWidth="1"/>
    <col min="4866" max="4866" width="12.28515625" customWidth="1"/>
    <col min="4867" max="4867" width="12.140625" bestFit="1" customWidth="1"/>
    <col min="4868" max="4868" width="13.85546875" customWidth="1"/>
    <col min="4869" max="4869" width="12.5703125" bestFit="1" customWidth="1"/>
    <col min="5122" max="5122" width="12.28515625" customWidth="1"/>
    <col min="5123" max="5123" width="12.140625" bestFit="1" customWidth="1"/>
    <col min="5124" max="5124" width="13.85546875" customWidth="1"/>
    <col min="5125" max="5125" width="12.5703125" bestFit="1" customWidth="1"/>
    <col min="5378" max="5378" width="12.28515625" customWidth="1"/>
    <col min="5379" max="5379" width="12.140625" bestFit="1" customWidth="1"/>
    <col min="5380" max="5380" width="13.85546875" customWidth="1"/>
    <col min="5381" max="5381" width="12.5703125" bestFit="1" customWidth="1"/>
    <col min="5634" max="5634" width="12.28515625" customWidth="1"/>
    <col min="5635" max="5635" width="12.140625" bestFit="1" customWidth="1"/>
    <col min="5636" max="5636" width="13.85546875" customWidth="1"/>
    <col min="5637" max="5637" width="12.5703125" bestFit="1" customWidth="1"/>
    <col min="5890" max="5890" width="12.28515625" customWidth="1"/>
    <col min="5891" max="5891" width="12.140625" bestFit="1" customWidth="1"/>
    <col min="5892" max="5892" width="13.85546875" customWidth="1"/>
    <col min="5893" max="5893" width="12.5703125" bestFit="1" customWidth="1"/>
    <col min="6146" max="6146" width="12.28515625" customWidth="1"/>
    <col min="6147" max="6147" width="12.140625" bestFit="1" customWidth="1"/>
    <col min="6148" max="6148" width="13.85546875" customWidth="1"/>
    <col min="6149" max="6149" width="12.5703125" bestFit="1" customWidth="1"/>
    <col min="6402" max="6402" width="12.28515625" customWidth="1"/>
    <col min="6403" max="6403" width="12.140625" bestFit="1" customWidth="1"/>
    <col min="6404" max="6404" width="13.85546875" customWidth="1"/>
    <col min="6405" max="6405" width="12.5703125" bestFit="1" customWidth="1"/>
    <col min="6658" max="6658" width="12.28515625" customWidth="1"/>
    <col min="6659" max="6659" width="12.140625" bestFit="1" customWidth="1"/>
    <col min="6660" max="6660" width="13.85546875" customWidth="1"/>
    <col min="6661" max="6661" width="12.5703125" bestFit="1" customWidth="1"/>
    <col min="6914" max="6914" width="12.28515625" customWidth="1"/>
    <col min="6915" max="6915" width="12.140625" bestFit="1" customWidth="1"/>
    <col min="6916" max="6916" width="13.85546875" customWidth="1"/>
    <col min="6917" max="6917" width="12.5703125" bestFit="1" customWidth="1"/>
    <col min="7170" max="7170" width="12.28515625" customWidth="1"/>
    <col min="7171" max="7171" width="12.140625" bestFit="1" customWidth="1"/>
    <col min="7172" max="7172" width="13.85546875" customWidth="1"/>
    <col min="7173" max="7173" width="12.5703125" bestFit="1" customWidth="1"/>
    <col min="7426" max="7426" width="12.28515625" customWidth="1"/>
    <col min="7427" max="7427" width="12.140625" bestFit="1" customWidth="1"/>
    <col min="7428" max="7428" width="13.85546875" customWidth="1"/>
    <col min="7429" max="7429" width="12.5703125" bestFit="1" customWidth="1"/>
    <col min="7682" max="7682" width="12.28515625" customWidth="1"/>
    <col min="7683" max="7683" width="12.140625" bestFit="1" customWidth="1"/>
    <col min="7684" max="7684" width="13.85546875" customWidth="1"/>
    <col min="7685" max="7685" width="12.5703125" bestFit="1" customWidth="1"/>
    <col min="7938" max="7938" width="12.28515625" customWidth="1"/>
    <col min="7939" max="7939" width="12.140625" bestFit="1" customWidth="1"/>
    <col min="7940" max="7940" width="13.85546875" customWidth="1"/>
    <col min="7941" max="7941" width="12.5703125" bestFit="1" customWidth="1"/>
    <col min="8194" max="8194" width="12.28515625" customWidth="1"/>
    <col min="8195" max="8195" width="12.140625" bestFit="1" customWidth="1"/>
    <col min="8196" max="8196" width="13.85546875" customWidth="1"/>
    <col min="8197" max="8197" width="12.5703125" bestFit="1" customWidth="1"/>
    <col min="8450" max="8450" width="12.28515625" customWidth="1"/>
    <col min="8451" max="8451" width="12.140625" bestFit="1" customWidth="1"/>
    <col min="8452" max="8452" width="13.85546875" customWidth="1"/>
    <col min="8453" max="8453" width="12.5703125" bestFit="1" customWidth="1"/>
    <col min="8706" max="8706" width="12.28515625" customWidth="1"/>
    <col min="8707" max="8707" width="12.140625" bestFit="1" customWidth="1"/>
    <col min="8708" max="8708" width="13.85546875" customWidth="1"/>
    <col min="8709" max="8709" width="12.5703125" bestFit="1" customWidth="1"/>
    <col min="8962" max="8962" width="12.28515625" customWidth="1"/>
    <col min="8963" max="8963" width="12.140625" bestFit="1" customWidth="1"/>
    <col min="8964" max="8964" width="13.85546875" customWidth="1"/>
    <col min="8965" max="8965" width="12.5703125" bestFit="1" customWidth="1"/>
    <col min="9218" max="9218" width="12.28515625" customWidth="1"/>
    <col min="9219" max="9219" width="12.140625" bestFit="1" customWidth="1"/>
    <col min="9220" max="9220" width="13.85546875" customWidth="1"/>
    <col min="9221" max="9221" width="12.5703125" bestFit="1" customWidth="1"/>
    <col min="9474" max="9474" width="12.28515625" customWidth="1"/>
    <col min="9475" max="9475" width="12.140625" bestFit="1" customWidth="1"/>
    <col min="9476" max="9476" width="13.85546875" customWidth="1"/>
    <col min="9477" max="9477" width="12.5703125" bestFit="1" customWidth="1"/>
    <col min="9730" max="9730" width="12.28515625" customWidth="1"/>
    <col min="9731" max="9731" width="12.140625" bestFit="1" customWidth="1"/>
    <col min="9732" max="9732" width="13.85546875" customWidth="1"/>
    <col min="9733" max="9733" width="12.5703125" bestFit="1" customWidth="1"/>
    <col min="9986" max="9986" width="12.28515625" customWidth="1"/>
    <col min="9987" max="9987" width="12.140625" bestFit="1" customWidth="1"/>
    <col min="9988" max="9988" width="13.85546875" customWidth="1"/>
    <col min="9989" max="9989" width="12.5703125" bestFit="1" customWidth="1"/>
    <col min="10242" max="10242" width="12.28515625" customWidth="1"/>
    <col min="10243" max="10243" width="12.140625" bestFit="1" customWidth="1"/>
    <col min="10244" max="10244" width="13.85546875" customWidth="1"/>
    <col min="10245" max="10245" width="12.5703125" bestFit="1" customWidth="1"/>
    <col min="10498" max="10498" width="12.28515625" customWidth="1"/>
    <col min="10499" max="10499" width="12.140625" bestFit="1" customWidth="1"/>
    <col min="10500" max="10500" width="13.85546875" customWidth="1"/>
    <col min="10501" max="10501" width="12.5703125" bestFit="1" customWidth="1"/>
    <col min="10754" max="10754" width="12.28515625" customWidth="1"/>
    <col min="10755" max="10755" width="12.140625" bestFit="1" customWidth="1"/>
    <col min="10756" max="10756" width="13.85546875" customWidth="1"/>
    <col min="10757" max="10757" width="12.5703125" bestFit="1" customWidth="1"/>
    <col min="11010" max="11010" width="12.28515625" customWidth="1"/>
    <col min="11011" max="11011" width="12.140625" bestFit="1" customWidth="1"/>
    <col min="11012" max="11012" width="13.85546875" customWidth="1"/>
    <col min="11013" max="11013" width="12.5703125" bestFit="1" customWidth="1"/>
    <col min="11266" max="11266" width="12.28515625" customWidth="1"/>
    <col min="11267" max="11267" width="12.140625" bestFit="1" customWidth="1"/>
    <col min="11268" max="11268" width="13.85546875" customWidth="1"/>
    <col min="11269" max="11269" width="12.5703125" bestFit="1" customWidth="1"/>
    <col min="11522" max="11522" width="12.28515625" customWidth="1"/>
    <col min="11523" max="11523" width="12.140625" bestFit="1" customWidth="1"/>
    <col min="11524" max="11524" width="13.85546875" customWidth="1"/>
    <col min="11525" max="11525" width="12.5703125" bestFit="1" customWidth="1"/>
    <col min="11778" max="11778" width="12.28515625" customWidth="1"/>
    <col min="11779" max="11779" width="12.140625" bestFit="1" customWidth="1"/>
    <col min="11780" max="11780" width="13.85546875" customWidth="1"/>
    <col min="11781" max="11781" width="12.5703125" bestFit="1" customWidth="1"/>
    <col min="12034" max="12034" width="12.28515625" customWidth="1"/>
    <col min="12035" max="12035" width="12.140625" bestFit="1" customWidth="1"/>
    <col min="12036" max="12036" width="13.85546875" customWidth="1"/>
    <col min="12037" max="12037" width="12.5703125" bestFit="1" customWidth="1"/>
    <col min="12290" max="12290" width="12.28515625" customWidth="1"/>
    <col min="12291" max="12291" width="12.140625" bestFit="1" customWidth="1"/>
    <col min="12292" max="12292" width="13.85546875" customWidth="1"/>
    <col min="12293" max="12293" width="12.5703125" bestFit="1" customWidth="1"/>
    <col min="12546" max="12546" width="12.28515625" customWidth="1"/>
    <col min="12547" max="12547" width="12.140625" bestFit="1" customWidth="1"/>
    <col min="12548" max="12548" width="13.85546875" customWidth="1"/>
    <col min="12549" max="12549" width="12.5703125" bestFit="1" customWidth="1"/>
    <col min="12802" max="12802" width="12.28515625" customWidth="1"/>
    <col min="12803" max="12803" width="12.140625" bestFit="1" customWidth="1"/>
    <col min="12804" max="12804" width="13.85546875" customWidth="1"/>
    <col min="12805" max="12805" width="12.5703125" bestFit="1" customWidth="1"/>
    <col min="13058" max="13058" width="12.28515625" customWidth="1"/>
    <col min="13059" max="13059" width="12.140625" bestFit="1" customWidth="1"/>
    <col min="13060" max="13060" width="13.85546875" customWidth="1"/>
    <col min="13061" max="13061" width="12.5703125" bestFit="1" customWidth="1"/>
    <col min="13314" max="13314" width="12.28515625" customWidth="1"/>
    <col min="13315" max="13315" width="12.140625" bestFit="1" customWidth="1"/>
    <col min="13316" max="13316" width="13.85546875" customWidth="1"/>
    <col min="13317" max="13317" width="12.5703125" bestFit="1" customWidth="1"/>
    <col min="13570" max="13570" width="12.28515625" customWidth="1"/>
    <col min="13571" max="13571" width="12.140625" bestFit="1" customWidth="1"/>
    <col min="13572" max="13572" width="13.85546875" customWidth="1"/>
    <col min="13573" max="13573" width="12.5703125" bestFit="1" customWidth="1"/>
    <col min="13826" max="13826" width="12.28515625" customWidth="1"/>
    <col min="13827" max="13827" width="12.140625" bestFit="1" customWidth="1"/>
    <col min="13828" max="13828" width="13.85546875" customWidth="1"/>
    <col min="13829" max="13829" width="12.5703125" bestFit="1" customWidth="1"/>
    <col min="14082" max="14082" width="12.28515625" customWidth="1"/>
    <col min="14083" max="14083" width="12.140625" bestFit="1" customWidth="1"/>
    <col min="14084" max="14084" width="13.85546875" customWidth="1"/>
    <col min="14085" max="14085" width="12.5703125" bestFit="1" customWidth="1"/>
    <col min="14338" max="14338" width="12.28515625" customWidth="1"/>
    <col min="14339" max="14339" width="12.140625" bestFit="1" customWidth="1"/>
    <col min="14340" max="14340" width="13.85546875" customWidth="1"/>
    <col min="14341" max="14341" width="12.5703125" bestFit="1" customWidth="1"/>
    <col min="14594" max="14594" width="12.28515625" customWidth="1"/>
    <col min="14595" max="14595" width="12.140625" bestFit="1" customWidth="1"/>
    <col min="14596" max="14596" width="13.85546875" customWidth="1"/>
    <col min="14597" max="14597" width="12.5703125" bestFit="1" customWidth="1"/>
    <col min="14850" max="14850" width="12.28515625" customWidth="1"/>
    <col min="14851" max="14851" width="12.140625" bestFit="1" customWidth="1"/>
    <col min="14852" max="14852" width="13.85546875" customWidth="1"/>
    <col min="14853" max="14853" width="12.5703125" bestFit="1" customWidth="1"/>
    <col min="15106" max="15106" width="12.28515625" customWidth="1"/>
    <col min="15107" max="15107" width="12.140625" bestFit="1" customWidth="1"/>
    <col min="15108" max="15108" width="13.85546875" customWidth="1"/>
    <col min="15109" max="15109" width="12.5703125" bestFit="1" customWidth="1"/>
    <col min="15362" max="15362" width="12.28515625" customWidth="1"/>
    <col min="15363" max="15363" width="12.140625" bestFit="1" customWidth="1"/>
    <col min="15364" max="15364" width="13.85546875" customWidth="1"/>
    <col min="15365" max="15365" width="12.5703125" bestFit="1" customWidth="1"/>
    <col min="15618" max="15618" width="12.28515625" customWidth="1"/>
    <col min="15619" max="15619" width="12.140625" bestFit="1" customWidth="1"/>
    <col min="15620" max="15620" width="13.85546875" customWidth="1"/>
    <col min="15621" max="15621" width="12.5703125" bestFit="1" customWidth="1"/>
    <col min="15874" max="15874" width="12.28515625" customWidth="1"/>
    <col min="15875" max="15875" width="12.140625" bestFit="1" customWidth="1"/>
    <col min="15876" max="15876" width="13.85546875" customWidth="1"/>
    <col min="15877" max="15877" width="12.5703125" bestFit="1" customWidth="1"/>
    <col min="16130" max="16130" width="12.28515625" customWidth="1"/>
    <col min="16131" max="16131" width="12.140625" bestFit="1" customWidth="1"/>
    <col min="16132" max="16132" width="13.85546875" customWidth="1"/>
    <col min="16133" max="16133" width="12.5703125" bestFit="1" customWidth="1"/>
  </cols>
  <sheetData>
    <row r="2" spans="1:5" ht="15" thickBot="1">
      <c r="D2" s="1"/>
      <c r="E2" s="2"/>
    </row>
    <row r="3" spans="1:5">
      <c r="B3" s="3" t="s">
        <v>17</v>
      </c>
      <c r="C3" s="4">
        <f>Inputs!C2</f>
        <v>20000</v>
      </c>
      <c r="D3" s="5"/>
    </row>
    <row r="4" spans="1:5">
      <c r="B4" s="6" t="s">
        <v>18</v>
      </c>
      <c r="C4" s="7">
        <f>Inputs!C3</f>
        <v>0.1</v>
      </c>
      <c r="D4" s="8"/>
    </row>
    <row r="5" spans="1:5">
      <c r="B5" s="6" t="s">
        <v>19</v>
      </c>
      <c r="C5" s="9">
        <v>60</v>
      </c>
    </row>
    <row r="6" spans="1:5" ht="15" thickBot="1">
      <c r="B6" s="10" t="s">
        <v>20</v>
      </c>
      <c r="C6" s="11">
        <f>PMT(C4/12,C5,-C3)</f>
        <v>424.94089422536553</v>
      </c>
      <c r="D6" s="5"/>
      <c r="E6" s="12"/>
    </row>
    <row r="7" spans="1:5" ht="15" thickBot="1">
      <c r="B7" s="13" t="s">
        <v>21</v>
      </c>
      <c r="C7" s="14">
        <f>C6*12</f>
        <v>5099.2907307043861</v>
      </c>
      <c r="D7" s="15"/>
      <c r="E7" s="16"/>
    </row>
    <row r="8" spans="1:5" ht="15" thickBot="1">
      <c r="B8" s="1"/>
      <c r="C8" s="15"/>
      <c r="D8" s="15"/>
      <c r="E8" s="16"/>
    </row>
    <row r="9" spans="1:5" ht="15" thickBot="1">
      <c r="B9" s="17" t="s">
        <v>22</v>
      </c>
      <c r="C9" s="18">
        <f>(C6*C5)-C3</f>
        <v>5496.4536535219304</v>
      </c>
      <c r="D9" s="15"/>
      <c r="E9" s="16"/>
    </row>
    <row r="10" spans="1:5" ht="15" thickBot="1">
      <c r="B10" s="1"/>
      <c r="C10" s="15"/>
      <c r="D10" s="15"/>
      <c r="E10" s="16"/>
    </row>
    <row r="11" spans="1:5" ht="15" thickBot="1">
      <c r="B11" s="19" t="s">
        <v>23</v>
      </c>
      <c r="C11" s="20" t="s">
        <v>24</v>
      </c>
      <c r="D11" s="20" t="s">
        <v>25</v>
      </c>
      <c r="E11" s="21" t="s">
        <v>26</v>
      </c>
    </row>
    <row r="12" spans="1:5">
      <c r="E12" s="22">
        <f>C3</f>
        <v>20000</v>
      </c>
    </row>
    <row r="13" spans="1:5">
      <c r="A13">
        <v>1</v>
      </c>
      <c r="B13" s="23">
        <f>C6</f>
        <v>424.94089422536553</v>
      </c>
      <c r="C13" s="23">
        <f>(E12*$C$4)/12</f>
        <v>166.66666666666666</v>
      </c>
      <c r="D13" s="23">
        <f>B13-C13</f>
        <v>258.27422755869884</v>
      </c>
      <c r="E13" s="23">
        <f>E12-D13</f>
        <v>19741.725772441299</v>
      </c>
    </row>
    <row r="14" spans="1:5">
      <c r="A14">
        <v>2</v>
      </c>
      <c r="B14" s="23">
        <f>B13</f>
        <v>424.94089422536553</v>
      </c>
      <c r="C14" s="23">
        <f t="shared" ref="C14:C72" si="0">(E13*$C$4)/12</f>
        <v>164.51438143701083</v>
      </c>
      <c r="D14" s="23">
        <f t="shared" ref="D14:D72" si="1">B14-C14</f>
        <v>260.42651278835467</v>
      </c>
      <c r="E14" s="23">
        <f t="shared" ref="E14:E72" si="2">E13-D14</f>
        <v>19481.299259652944</v>
      </c>
    </row>
    <row r="15" spans="1:5">
      <c r="A15">
        <v>3</v>
      </c>
      <c r="B15" s="23">
        <f t="shared" ref="B15:B72" si="3">B14</f>
        <v>424.94089422536553</v>
      </c>
      <c r="C15" s="23">
        <f t="shared" si="0"/>
        <v>162.34416049710788</v>
      </c>
      <c r="D15" s="23">
        <f t="shared" si="1"/>
        <v>262.59673372825762</v>
      </c>
      <c r="E15" s="23">
        <f t="shared" si="2"/>
        <v>19218.702525924688</v>
      </c>
    </row>
    <row r="16" spans="1:5">
      <c r="A16">
        <v>4</v>
      </c>
      <c r="B16" s="23">
        <f t="shared" si="3"/>
        <v>424.94089422536553</v>
      </c>
      <c r="C16" s="23">
        <f t="shared" si="0"/>
        <v>160.15585438270574</v>
      </c>
      <c r="D16" s="23">
        <f t="shared" si="1"/>
        <v>264.78503984265978</v>
      </c>
      <c r="E16" s="23">
        <f t="shared" si="2"/>
        <v>18953.917486082028</v>
      </c>
    </row>
    <row r="17" spans="1:5">
      <c r="A17">
        <v>5</v>
      </c>
      <c r="B17" s="23">
        <f t="shared" si="3"/>
        <v>424.94089422536553</v>
      </c>
      <c r="C17" s="23">
        <f t="shared" si="0"/>
        <v>157.94931238401691</v>
      </c>
      <c r="D17" s="23">
        <f t="shared" si="1"/>
        <v>266.99158184134865</v>
      </c>
      <c r="E17" s="23">
        <f t="shared" si="2"/>
        <v>18686.925904240677</v>
      </c>
    </row>
    <row r="18" spans="1:5">
      <c r="A18">
        <v>6</v>
      </c>
      <c r="B18" s="23">
        <f t="shared" si="3"/>
        <v>424.94089422536553</v>
      </c>
      <c r="C18" s="23">
        <f t="shared" si="0"/>
        <v>155.724382535339</v>
      </c>
      <c r="D18" s="23">
        <f t="shared" si="1"/>
        <v>269.21651169002655</v>
      </c>
      <c r="E18" s="23">
        <f t="shared" si="2"/>
        <v>18417.709392550652</v>
      </c>
    </row>
    <row r="19" spans="1:5">
      <c r="A19">
        <v>7</v>
      </c>
      <c r="B19" s="23">
        <f t="shared" si="3"/>
        <v>424.94089422536553</v>
      </c>
      <c r="C19" s="23">
        <f t="shared" si="0"/>
        <v>153.48091160458878</v>
      </c>
      <c r="D19" s="23">
        <f t="shared" si="1"/>
        <v>271.45998262077671</v>
      </c>
      <c r="E19" s="23">
        <f t="shared" si="2"/>
        <v>18146.249409929875</v>
      </c>
    </row>
    <row r="20" spans="1:5">
      <c r="A20">
        <v>8</v>
      </c>
      <c r="B20" s="23">
        <f t="shared" si="3"/>
        <v>424.94089422536553</v>
      </c>
      <c r="C20" s="23">
        <f t="shared" si="0"/>
        <v>151.21874508274897</v>
      </c>
      <c r="D20" s="23">
        <f t="shared" si="1"/>
        <v>273.72214914261656</v>
      </c>
      <c r="E20" s="23">
        <f t="shared" si="2"/>
        <v>17872.527260787258</v>
      </c>
    </row>
    <row r="21" spans="1:5">
      <c r="A21">
        <v>9</v>
      </c>
      <c r="B21" s="23">
        <f t="shared" si="3"/>
        <v>424.94089422536553</v>
      </c>
      <c r="C21" s="23">
        <f t="shared" si="0"/>
        <v>148.93772717322716</v>
      </c>
      <c r="D21" s="23">
        <f t="shared" si="1"/>
        <v>276.00316705213834</v>
      </c>
      <c r="E21" s="23">
        <f t="shared" si="2"/>
        <v>17596.524093735119</v>
      </c>
    </row>
    <row r="22" spans="1:5">
      <c r="A22">
        <v>10</v>
      </c>
      <c r="B22" s="23">
        <f t="shared" si="3"/>
        <v>424.94089422536553</v>
      </c>
      <c r="C22" s="23">
        <f t="shared" si="0"/>
        <v>146.637700781126</v>
      </c>
      <c r="D22" s="23">
        <f t="shared" si="1"/>
        <v>278.30319344423953</v>
      </c>
      <c r="E22" s="23">
        <f t="shared" si="2"/>
        <v>17318.220900290878</v>
      </c>
    </row>
    <row r="23" spans="1:5">
      <c r="A23">
        <v>11</v>
      </c>
      <c r="B23" s="23">
        <f t="shared" si="3"/>
        <v>424.94089422536553</v>
      </c>
      <c r="C23" s="23">
        <f t="shared" si="0"/>
        <v>144.31850750242401</v>
      </c>
      <c r="D23" s="23">
        <f t="shared" si="1"/>
        <v>280.62238672294154</v>
      </c>
      <c r="E23" s="23">
        <f t="shared" si="2"/>
        <v>17037.598513567937</v>
      </c>
    </row>
    <row r="24" spans="1:5">
      <c r="A24">
        <v>12</v>
      </c>
      <c r="B24" s="23">
        <f t="shared" si="3"/>
        <v>424.94089422536553</v>
      </c>
      <c r="C24" s="23">
        <f t="shared" si="0"/>
        <v>141.97998761306613</v>
      </c>
      <c r="D24" s="23">
        <f t="shared" si="1"/>
        <v>282.96090661229937</v>
      </c>
      <c r="E24" s="23">
        <f t="shared" si="2"/>
        <v>16754.637606955635</v>
      </c>
    </row>
    <row r="25" spans="1:5">
      <c r="A25">
        <v>13</v>
      </c>
      <c r="B25" s="23">
        <f t="shared" si="3"/>
        <v>424.94089422536553</v>
      </c>
      <c r="C25" s="23">
        <f t="shared" si="0"/>
        <v>139.62198005796364</v>
      </c>
      <c r="D25" s="23">
        <f t="shared" si="1"/>
        <v>285.31891416740189</v>
      </c>
      <c r="E25" s="23">
        <f t="shared" si="2"/>
        <v>16469.318692788234</v>
      </c>
    </row>
    <row r="26" spans="1:5">
      <c r="A26">
        <v>14</v>
      </c>
      <c r="B26" s="23">
        <f t="shared" si="3"/>
        <v>424.94089422536553</v>
      </c>
      <c r="C26" s="23">
        <f t="shared" si="0"/>
        <v>137.24432243990196</v>
      </c>
      <c r="D26" s="23">
        <f t="shared" si="1"/>
        <v>287.69657178546356</v>
      </c>
      <c r="E26" s="23">
        <f t="shared" si="2"/>
        <v>16181.622121002771</v>
      </c>
    </row>
    <row r="27" spans="1:5">
      <c r="A27">
        <v>15</v>
      </c>
      <c r="B27" s="23">
        <f t="shared" si="3"/>
        <v>424.94089422536553</v>
      </c>
      <c r="C27" s="23">
        <f t="shared" si="0"/>
        <v>134.84685100835642</v>
      </c>
      <c r="D27" s="23">
        <f t="shared" si="1"/>
        <v>290.09404321700913</v>
      </c>
      <c r="E27" s="23">
        <f t="shared" si="2"/>
        <v>15891.528077785762</v>
      </c>
    </row>
    <row r="28" spans="1:5">
      <c r="A28">
        <v>16</v>
      </c>
      <c r="B28" s="23">
        <f t="shared" si="3"/>
        <v>424.94089422536553</v>
      </c>
      <c r="C28" s="23">
        <f t="shared" si="0"/>
        <v>132.42940064821468</v>
      </c>
      <c r="D28" s="23">
        <f t="shared" si="1"/>
        <v>292.51149357715087</v>
      </c>
      <c r="E28" s="23">
        <f t="shared" si="2"/>
        <v>15599.016584208612</v>
      </c>
    </row>
    <row r="29" spans="1:5">
      <c r="A29">
        <v>17</v>
      </c>
      <c r="B29" s="23">
        <f t="shared" si="3"/>
        <v>424.94089422536553</v>
      </c>
      <c r="C29" s="23">
        <f t="shared" si="0"/>
        <v>129.9918048684051</v>
      </c>
      <c r="D29" s="23">
        <f t="shared" si="1"/>
        <v>294.94908935696043</v>
      </c>
      <c r="E29" s="23">
        <f t="shared" si="2"/>
        <v>15304.067494851652</v>
      </c>
    </row>
    <row r="30" spans="1:5">
      <c r="A30">
        <v>18</v>
      </c>
      <c r="B30" s="23">
        <f t="shared" si="3"/>
        <v>424.94089422536553</v>
      </c>
      <c r="C30" s="23">
        <f t="shared" si="0"/>
        <v>127.53389579043044</v>
      </c>
      <c r="D30" s="23">
        <f t="shared" si="1"/>
        <v>297.40699843493508</v>
      </c>
      <c r="E30" s="23">
        <f t="shared" si="2"/>
        <v>15006.660496416716</v>
      </c>
    </row>
    <row r="31" spans="1:5">
      <c r="A31">
        <v>19</v>
      </c>
      <c r="B31" s="23">
        <f t="shared" si="3"/>
        <v>424.94089422536553</v>
      </c>
      <c r="C31" s="23">
        <f t="shared" si="0"/>
        <v>125.05550413680596</v>
      </c>
      <c r="D31" s="23">
        <f t="shared" si="1"/>
        <v>299.88539008855957</v>
      </c>
      <c r="E31" s="23">
        <f t="shared" si="2"/>
        <v>14706.775106328158</v>
      </c>
    </row>
    <row r="32" spans="1:5">
      <c r="A32">
        <v>20</v>
      </c>
      <c r="B32" s="23">
        <f t="shared" si="3"/>
        <v>424.94089422536553</v>
      </c>
      <c r="C32" s="23">
        <f t="shared" si="0"/>
        <v>122.55645921940133</v>
      </c>
      <c r="D32" s="23">
        <f t="shared" si="1"/>
        <v>302.38443500596418</v>
      </c>
      <c r="E32" s="23">
        <f t="shared" si="2"/>
        <v>14404.390671322193</v>
      </c>
    </row>
    <row r="33" spans="1:5">
      <c r="A33">
        <v>21</v>
      </c>
      <c r="B33" s="23">
        <f t="shared" si="3"/>
        <v>424.94089422536553</v>
      </c>
      <c r="C33" s="23">
        <f t="shared" si="0"/>
        <v>120.03658892768495</v>
      </c>
      <c r="D33" s="23">
        <f t="shared" si="1"/>
        <v>304.90430529768059</v>
      </c>
      <c r="E33" s="23">
        <f t="shared" si="2"/>
        <v>14099.486366024512</v>
      </c>
    </row>
    <row r="34" spans="1:5">
      <c r="A34">
        <v>22</v>
      </c>
      <c r="B34" s="23">
        <f t="shared" si="3"/>
        <v>424.94089422536553</v>
      </c>
      <c r="C34" s="23">
        <f t="shared" si="0"/>
        <v>117.49571971687094</v>
      </c>
      <c r="D34" s="23">
        <f t="shared" si="1"/>
        <v>307.44517450849457</v>
      </c>
      <c r="E34" s="23">
        <f t="shared" si="2"/>
        <v>13792.041191516017</v>
      </c>
    </row>
    <row r="35" spans="1:5">
      <c r="A35">
        <v>23</v>
      </c>
      <c r="B35" s="23">
        <f t="shared" si="3"/>
        <v>424.94089422536553</v>
      </c>
      <c r="C35" s="23">
        <f t="shared" si="0"/>
        <v>114.93367659596682</v>
      </c>
      <c r="D35" s="23">
        <f t="shared" si="1"/>
        <v>310.00721762939872</v>
      </c>
      <c r="E35" s="23">
        <f t="shared" si="2"/>
        <v>13482.033973886619</v>
      </c>
    </row>
    <row r="36" spans="1:5">
      <c r="A36">
        <v>24</v>
      </c>
      <c r="B36" s="23">
        <f t="shared" si="3"/>
        <v>424.94089422536553</v>
      </c>
      <c r="C36" s="23">
        <f t="shared" si="0"/>
        <v>112.35028311572182</v>
      </c>
      <c r="D36" s="23">
        <f t="shared" si="1"/>
        <v>312.5906111096437</v>
      </c>
      <c r="E36" s="23">
        <f t="shared" si="2"/>
        <v>13169.443362776976</v>
      </c>
    </row>
    <row r="37" spans="1:5">
      <c r="A37">
        <v>25</v>
      </c>
      <c r="B37" s="23">
        <f t="shared" si="3"/>
        <v>424.94089422536553</v>
      </c>
      <c r="C37" s="23">
        <f t="shared" si="0"/>
        <v>109.7453613564748</v>
      </c>
      <c r="D37" s="23">
        <f t="shared" si="1"/>
        <v>315.19553286889072</v>
      </c>
      <c r="E37" s="23">
        <f t="shared" si="2"/>
        <v>12854.247829908085</v>
      </c>
    </row>
    <row r="38" spans="1:5">
      <c r="A38">
        <v>26</v>
      </c>
      <c r="B38" s="23">
        <f t="shared" si="3"/>
        <v>424.94089422536553</v>
      </c>
      <c r="C38" s="23">
        <f t="shared" si="0"/>
        <v>107.11873191590071</v>
      </c>
      <c r="D38" s="23">
        <f t="shared" si="1"/>
        <v>317.82216230946483</v>
      </c>
      <c r="E38" s="23">
        <f t="shared" si="2"/>
        <v>12536.42566759862</v>
      </c>
    </row>
    <row r="39" spans="1:5">
      <c r="A39">
        <v>27</v>
      </c>
      <c r="B39" s="23">
        <f t="shared" si="3"/>
        <v>424.94089422536553</v>
      </c>
      <c r="C39" s="23">
        <f t="shared" si="0"/>
        <v>104.47021389665518</v>
      </c>
      <c r="D39" s="23">
        <f t="shared" si="1"/>
        <v>320.47068032871033</v>
      </c>
      <c r="E39" s="23">
        <f t="shared" si="2"/>
        <v>12215.95498726991</v>
      </c>
    </row>
    <row r="40" spans="1:5">
      <c r="A40">
        <v>28</v>
      </c>
      <c r="B40" s="23">
        <f t="shared" si="3"/>
        <v>424.94089422536553</v>
      </c>
      <c r="C40" s="23">
        <f t="shared" si="0"/>
        <v>101.79962489391592</v>
      </c>
      <c r="D40" s="23">
        <f t="shared" si="1"/>
        <v>323.14126933144962</v>
      </c>
      <c r="E40" s="23">
        <f t="shared" si="2"/>
        <v>11892.813717938461</v>
      </c>
    </row>
    <row r="41" spans="1:5">
      <c r="A41">
        <v>29</v>
      </c>
      <c r="B41" s="23">
        <f t="shared" si="3"/>
        <v>424.94089422536553</v>
      </c>
      <c r="C41" s="23">
        <f t="shared" si="0"/>
        <v>99.10678098282051</v>
      </c>
      <c r="D41" s="23">
        <f t="shared" si="1"/>
        <v>325.83411324254502</v>
      </c>
      <c r="E41" s="23">
        <f t="shared" si="2"/>
        <v>11566.979604695916</v>
      </c>
    </row>
    <row r="42" spans="1:5">
      <c r="A42">
        <v>30</v>
      </c>
      <c r="B42" s="23">
        <f t="shared" si="3"/>
        <v>424.94089422536553</v>
      </c>
      <c r="C42" s="23">
        <f t="shared" si="0"/>
        <v>96.391496705799298</v>
      </c>
      <c r="D42" s="23">
        <f t="shared" si="1"/>
        <v>328.54939751956624</v>
      </c>
      <c r="E42" s="23">
        <f t="shared" si="2"/>
        <v>11238.43020717635</v>
      </c>
    </row>
    <row r="43" spans="1:5">
      <c r="A43">
        <v>31</v>
      </c>
      <c r="B43" s="23">
        <f t="shared" si="3"/>
        <v>424.94089422536553</v>
      </c>
      <c r="C43" s="23">
        <f t="shared" si="0"/>
        <v>93.653585059802921</v>
      </c>
      <c r="D43" s="23">
        <f t="shared" si="1"/>
        <v>331.28730916556259</v>
      </c>
      <c r="E43" s="23">
        <f t="shared" si="2"/>
        <v>10907.142898010788</v>
      </c>
    </row>
    <row r="44" spans="1:5">
      <c r="A44">
        <v>32</v>
      </c>
      <c r="B44" s="23">
        <f t="shared" si="3"/>
        <v>424.94089422536553</v>
      </c>
      <c r="C44" s="23">
        <f t="shared" si="0"/>
        <v>90.892857483423242</v>
      </c>
      <c r="D44" s="23">
        <f t="shared" si="1"/>
        <v>334.04803674194227</v>
      </c>
      <c r="E44" s="23">
        <f t="shared" si="2"/>
        <v>10573.094861268846</v>
      </c>
    </row>
    <row r="45" spans="1:5">
      <c r="A45">
        <v>33</v>
      </c>
      <c r="B45" s="23">
        <f t="shared" si="3"/>
        <v>424.94089422536553</v>
      </c>
      <c r="C45" s="23">
        <f t="shared" si="0"/>
        <v>88.109123843907057</v>
      </c>
      <c r="D45" s="23">
        <f t="shared" si="1"/>
        <v>336.83177038145845</v>
      </c>
      <c r="E45" s="23">
        <f t="shared" si="2"/>
        <v>10236.263090887387</v>
      </c>
    </row>
    <row r="46" spans="1:5">
      <c r="A46">
        <v>34</v>
      </c>
      <c r="B46" s="23">
        <f t="shared" si="3"/>
        <v>424.94089422536553</v>
      </c>
      <c r="C46" s="23">
        <f t="shared" si="0"/>
        <v>85.302192424061559</v>
      </c>
      <c r="D46" s="23">
        <f t="shared" si="1"/>
        <v>339.63870180130397</v>
      </c>
      <c r="E46" s="23">
        <f t="shared" si="2"/>
        <v>9896.6243890860824</v>
      </c>
    </row>
    <row r="47" spans="1:5">
      <c r="A47">
        <v>35</v>
      </c>
      <c r="B47" s="23">
        <f t="shared" si="3"/>
        <v>424.94089422536553</v>
      </c>
      <c r="C47" s="23">
        <f t="shared" si="0"/>
        <v>82.471869909050682</v>
      </c>
      <c r="D47" s="23">
        <f t="shared" si="1"/>
        <v>342.46902431631486</v>
      </c>
      <c r="E47" s="23">
        <f t="shared" si="2"/>
        <v>9554.1553647697674</v>
      </c>
    </row>
    <row r="48" spans="1:5">
      <c r="A48">
        <v>36</v>
      </c>
      <c r="B48" s="23">
        <f t="shared" si="3"/>
        <v>424.94089422536553</v>
      </c>
      <c r="C48" s="23">
        <f t="shared" si="0"/>
        <v>79.6179613730814</v>
      </c>
      <c r="D48" s="23">
        <f t="shared" si="1"/>
        <v>345.32293285228411</v>
      </c>
      <c r="E48" s="23">
        <f t="shared" si="2"/>
        <v>9208.8324319174826</v>
      </c>
    </row>
    <row r="49" spans="1:5">
      <c r="A49">
        <v>37</v>
      </c>
      <c r="B49" s="23">
        <f t="shared" si="3"/>
        <v>424.94089422536553</v>
      </c>
      <c r="C49" s="23">
        <f t="shared" si="0"/>
        <v>76.740270265979021</v>
      </c>
      <c r="D49" s="23">
        <f t="shared" si="1"/>
        <v>348.20062395938652</v>
      </c>
      <c r="E49" s="23">
        <f t="shared" si="2"/>
        <v>8860.631807958096</v>
      </c>
    </row>
    <row r="50" spans="1:5">
      <c r="A50">
        <v>38</v>
      </c>
      <c r="B50" s="23">
        <f t="shared" si="3"/>
        <v>424.94089422536553</v>
      </c>
      <c r="C50" s="23">
        <f t="shared" si="0"/>
        <v>73.838598399650806</v>
      </c>
      <c r="D50" s="23">
        <f t="shared" si="1"/>
        <v>351.10229582571469</v>
      </c>
      <c r="E50" s="23">
        <f t="shared" si="2"/>
        <v>8509.5295121323816</v>
      </c>
    </row>
    <row r="51" spans="1:5">
      <c r="A51">
        <v>39</v>
      </c>
      <c r="B51" s="23">
        <f t="shared" si="3"/>
        <v>424.94089422536553</v>
      </c>
      <c r="C51" s="23">
        <f t="shared" si="0"/>
        <v>70.912745934436515</v>
      </c>
      <c r="D51" s="23">
        <f t="shared" si="1"/>
        <v>354.02814829092904</v>
      </c>
      <c r="E51" s="23">
        <f t="shared" si="2"/>
        <v>8155.501363841453</v>
      </c>
    </row>
    <row r="52" spans="1:5">
      <c r="A52">
        <v>40</v>
      </c>
      <c r="B52" s="23">
        <f t="shared" si="3"/>
        <v>424.94089422536553</v>
      </c>
      <c r="C52" s="23">
        <f t="shared" si="0"/>
        <v>67.962511365345449</v>
      </c>
      <c r="D52" s="23">
        <f t="shared" si="1"/>
        <v>356.97838286002008</v>
      </c>
      <c r="E52" s="23">
        <f t="shared" si="2"/>
        <v>7798.5229809814327</v>
      </c>
    </row>
    <row r="53" spans="1:5">
      <c r="A53">
        <v>41</v>
      </c>
      <c r="B53" s="23">
        <f t="shared" si="3"/>
        <v>424.94089422536553</v>
      </c>
      <c r="C53" s="23">
        <f t="shared" si="0"/>
        <v>64.987691508178614</v>
      </c>
      <c r="D53" s="23">
        <f t="shared" si="1"/>
        <v>359.95320271718691</v>
      </c>
      <c r="E53" s="23">
        <f t="shared" si="2"/>
        <v>7438.5697782642455</v>
      </c>
    </row>
    <row r="54" spans="1:5">
      <c r="A54">
        <v>42</v>
      </c>
      <c r="B54" s="23">
        <f t="shared" si="3"/>
        <v>424.94089422536553</v>
      </c>
      <c r="C54" s="23">
        <f t="shared" si="0"/>
        <v>61.988081485535382</v>
      </c>
      <c r="D54" s="23">
        <f t="shared" si="1"/>
        <v>362.95281273983016</v>
      </c>
      <c r="E54" s="23">
        <f t="shared" si="2"/>
        <v>7075.6169655244157</v>
      </c>
    </row>
    <row r="55" spans="1:5">
      <c r="A55">
        <v>43</v>
      </c>
      <c r="B55" s="23">
        <f t="shared" si="3"/>
        <v>424.94089422536553</v>
      </c>
      <c r="C55" s="23">
        <f t="shared" si="0"/>
        <v>58.963474712703466</v>
      </c>
      <c r="D55" s="23">
        <f t="shared" si="1"/>
        <v>365.97741951266204</v>
      </c>
      <c r="E55" s="23">
        <f t="shared" si="2"/>
        <v>6709.6395460117537</v>
      </c>
    </row>
    <row r="56" spans="1:5">
      <c r="A56">
        <v>44</v>
      </c>
      <c r="B56" s="23">
        <f t="shared" si="3"/>
        <v>424.94089422536553</v>
      </c>
      <c r="C56" s="23">
        <f t="shared" si="0"/>
        <v>55.913662883431279</v>
      </c>
      <c r="D56" s="23">
        <f t="shared" si="1"/>
        <v>369.02723134193423</v>
      </c>
      <c r="E56" s="23">
        <f t="shared" si="2"/>
        <v>6340.6123146698192</v>
      </c>
    </row>
    <row r="57" spans="1:5">
      <c r="A57">
        <v>45</v>
      </c>
      <c r="B57" s="23">
        <f t="shared" si="3"/>
        <v>424.94089422536553</v>
      </c>
      <c r="C57" s="23">
        <f t="shared" si="0"/>
        <v>52.838435955581836</v>
      </c>
      <c r="D57" s="23">
        <f t="shared" si="1"/>
        <v>372.10245826978371</v>
      </c>
      <c r="E57" s="23">
        <f t="shared" si="2"/>
        <v>5968.5098564000355</v>
      </c>
    </row>
    <row r="58" spans="1:5">
      <c r="A58">
        <v>46</v>
      </c>
      <c r="B58" s="23">
        <f t="shared" si="3"/>
        <v>424.94089422536553</v>
      </c>
      <c r="C58" s="23">
        <f t="shared" si="0"/>
        <v>49.737582136666965</v>
      </c>
      <c r="D58" s="23">
        <f t="shared" si="1"/>
        <v>375.20331208869857</v>
      </c>
      <c r="E58" s="23">
        <f t="shared" si="2"/>
        <v>5593.3065443113373</v>
      </c>
    </row>
    <row r="59" spans="1:5">
      <c r="A59">
        <v>47</v>
      </c>
      <c r="B59" s="23">
        <f t="shared" si="3"/>
        <v>424.94089422536553</v>
      </c>
      <c r="C59" s="23">
        <f t="shared" si="0"/>
        <v>46.610887869261148</v>
      </c>
      <c r="D59" s="23">
        <f t="shared" si="1"/>
        <v>378.33000635610438</v>
      </c>
      <c r="E59" s="23">
        <f t="shared" si="2"/>
        <v>5214.9765379552327</v>
      </c>
    </row>
    <row r="60" spans="1:5">
      <c r="A60">
        <v>48</v>
      </c>
      <c r="B60" s="23">
        <f t="shared" si="3"/>
        <v>424.94089422536553</v>
      </c>
      <c r="C60" s="23">
        <f t="shared" si="0"/>
        <v>43.458137816293608</v>
      </c>
      <c r="D60" s="23">
        <f t="shared" si="1"/>
        <v>381.4827564090719</v>
      </c>
      <c r="E60" s="23">
        <f t="shared" si="2"/>
        <v>4833.4937815461608</v>
      </c>
    </row>
    <row r="61" spans="1:5">
      <c r="A61">
        <v>49</v>
      </c>
      <c r="B61" s="23">
        <f t="shared" si="3"/>
        <v>424.94089422536553</v>
      </c>
      <c r="C61" s="23">
        <f t="shared" si="0"/>
        <v>40.279114846218008</v>
      </c>
      <c r="D61" s="23">
        <f t="shared" si="1"/>
        <v>384.6617793791475</v>
      </c>
      <c r="E61" s="23">
        <f t="shared" si="2"/>
        <v>4448.8320021670133</v>
      </c>
    </row>
    <row r="62" spans="1:5">
      <c r="A62">
        <v>50</v>
      </c>
      <c r="B62" s="23">
        <f t="shared" si="3"/>
        <v>424.94089422536553</v>
      </c>
      <c r="C62" s="23">
        <f t="shared" si="0"/>
        <v>37.07360001805845</v>
      </c>
      <c r="D62" s="23">
        <f t="shared" si="1"/>
        <v>387.86729420730705</v>
      </c>
      <c r="E62" s="23">
        <f t="shared" si="2"/>
        <v>4060.9647079597062</v>
      </c>
    </row>
    <row r="63" spans="1:5">
      <c r="A63">
        <v>51</v>
      </c>
      <c r="B63" s="23">
        <f t="shared" si="3"/>
        <v>424.94089422536553</v>
      </c>
      <c r="C63" s="23">
        <f t="shared" si="0"/>
        <v>33.841372566330882</v>
      </c>
      <c r="D63" s="23">
        <f t="shared" si="1"/>
        <v>391.09952165903462</v>
      </c>
      <c r="E63" s="23">
        <f t="shared" si="2"/>
        <v>3669.8651863006717</v>
      </c>
    </row>
    <row r="64" spans="1:5">
      <c r="A64">
        <v>52</v>
      </c>
      <c r="B64" s="23">
        <f t="shared" si="3"/>
        <v>424.94089422536553</v>
      </c>
      <c r="C64" s="23">
        <f t="shared" si="0"/>
        <v>30.582209885838932</v>
      </c>
      <c r="D64" s="23">
        <f t="shared" si="1"/>
        <v>394.35868433952658</v>
      </c>
      <c r="E64" s="23">
        <f t="shared" si="2"/>
        <v>3275.5065019611452</v>
      </c>
    </row>
    <row r="65" spans="1:5">
      <c r="A65">
        <v>53</v>
      </c>
      <c r="B65" s="23">
        <f t="shared" si="3"/>
        <v>424.94089422536553</v>
      </c>
      <c r="C65" s="23">
        <f t="shared" si="0"/>
        <v>27.295887516342876</v>
      </c>
      <c r="D65" s="23">
        <f t="shared" si="1"/>
        <v>397.64500670902265</v>
      </c>
      <c r="E65" s="23">
        <f t="shared" si="2"/>
        <v>2877.8614952521225</v>
      </c>
    </row>
    <row r="66" spans="1:5">
      <c r="A66">
        <v>54</v>
      </c>
      <c r="B66" s="23">
        <f t="shared" si="3"/>
        <v>424.94089422536553</v>
      </c>
      <c r="C66" s="23">
        <f t="shared" si="0"/>
        <v>23.98217912710102</v>
      </c>
      <c r="D66" s="23">
        <f t="shared" si="1"/>
        <v>400.95871509826452</v>
      </c>
      <c r="E66" s="23">
        <f t="shared" si="2"/>
        <v>2476.9027801538577</v>
      </c>
    </row>
    <row r="67" spans="1:5">
      <c r="A67">
        <v>55</v>
      </c>
      <c r="B67" s="23">
        <f t="shared" si="3"/>
        <v>424.94089422536553</v>
      </c>
      <c r="C67" s="23">
        <f t="shared" si="0"/>
        <v>20.640856501282148</v>
      </c>
      <c r="D67" s="23">
        <f t="shared" si="1"/>
        <v>404.30003772408338</v>
      </c>
      <c r="E67" s="23">
        <f t="shared" si="2"/>
        <v>2072.6027424297745</v>
      </c>
    </row>
    <row r="68" spans="1:5">
      <c r="A68">
        <v>56</v>
      </c>
      <c r="B68" s="23">
        <f t="shared" si="3"/>
        <v>424.94089422536553</v>
      </c>
      <c r="C68" s="23">
        <f t="shared" si="0"/>
        <v>17.27168952024812</v>
      </c>
      <c r="D68" s="23">
        <f t="shared" si="1"/>
        <v>407.66920470511741</v>
      </c>
      <c r="E68" s="23">
        <f t="shared" si="2"/>
        <v>1664.9335377246571</v>
      </c>
    </row>
    <row r="69" spans="1:5">
      <c r="A69">
        <v>57</v>
      </c>
      <c r="B69" s="23">
        <f t="shared" si="3"/>
        <v>424.94089422536553</v>
      </c>
      <c r="C69" s="23">
        <f t="shared" si="0"/>
        <v>13.874446147705477</v>
      </c>
      <c r="D69" s="23">
        <f t="shared" si="1"/>
        <v>411.06644807766003</v>
      </c>
      <c r="E69" s="23">
        <f t="shared" si="2"/>
        <v>1253.8670896469971</v>
      </c>
    </row>
    <row r="70" spans="1:5">
      <c r="A70">
        <v>58</v>
      </c>
      <c r="B70" s="23">
        <f t="shared" si="3"/>
        <v>424.94089422536553</v>
      </c>
      <c r="C70" s="23">
        <f t="shared" si="0"/>
        <v>10.448892413724977</v>
      </c>
      <c r="D70" s="23">
        <f t="shared" si="1"/>
        <v>414.49200181164053</v>
      </c>
      <c r="E70" s="23">
        <f t="shared" si="2"/>
        <v>839.37508783535657</v>
      </c>
    </row>
    <row r="71" spans="1:5">
      <c r="A71">
        <v>59</v>
      </c>
      <c r="B71" s="23">
        <f t="shared" si="3"/>
        <v>424.94089422536553</v>
      </c>
      <c r="C71" s="23">
        <f t="shared" si="0"/>
        <v>6.9947923986279719</v>
      </c>
      <c r="D71" s="23">
        <f t="shared" si="1"/>
        <v>417.94610182673756</v>
      </c>
      <c r="E71" s="23">
        <f t="shared" si="2"/>
        <v>421.42898600861901</v>
      </c>
    </row>
    <row r="72" spans="1:5">
      <c r="A72">
        <v>60</v>
      </c>
      <c r="B72" s="23">
        <f t="shared" si="3"/>
        <v>424.94089422536553</v>
      </c>
      <c r="C72" s="23">
        <f t="shared" si="0"/>
        <v>3.5119082167384921</v>
      </c>
      <c r="D72" s="23">
        <f t="shared" si="1"/>
        <v>421.42898600862702</v>
      </c>
      <c r="E72" s="23">
        <f t="shared" si="2"/>
        <v>-8.0149220593739301E-12</v>
      </c>
    </row>
    <row r="73" spans="1:5">
      <c r="A73" s="24" t="s">
        <v>27</v>
      </c>
      <c r="B73" s="25">
        <f>SUM(B13:B72)</f>
        <v>25496.453653521909</v>
      </c>
      <c r="C73" s="25">
        <f>SUM(C13:C72)</f>
        <v>5496.4536535219277</v>
      </c>
      <c r="D73" s="25">
        <f>SUM(D13:D72)</f>
        <v>20000.000000000007</v>
      </c>
      <c r="E73" s="26"/>
    </row>
    <row r="74" spans="1:5">
      <c r="B74" s="27"/>
      <c r="C74" s="28"/>
      <c r="D74" s="27"/>
      <c r="E74" s="28"/>
    </row>
    <row r="75" spans="1:5">
      <c r="B75" s="27"/>
      <c r="C75" s="28"/>
      <c r="D75" s="27"/>
      <c r="E75" s="28"/>
    </row>
    <row r="76" spans="1:5">
      <c r="B76" s="27"/>
      <c r="C76" s="28"/>
      <c r="D76" s="27"/>
      <c r="E76" s="28"/>
    </row>
    <row r="77" spans="1:5">
      <c r="B77" s="27"/>
      <c r="C77" s="28"/>
      <c r="D77" s="27"/>
      <c r="E77" s="28"/>
    </row>
    <row r="78" spans="1:5">
      <c r="B78" s="27"/>
      <c r="C78" s="28"/>
      <c r="D78" s="27"/>
      <c r="E78" s="28"/>
    </row>
    <row r="79" spans="1:5">
      <c r="B79" s="27"/>
      <c r="C79" s="28"/>
      <c r="D79" s="27"/>
      <c r="E79" s="28"/>
    </row>
    <row r="80" spans="1:5">
      <c r="B80" s="27"/>
      <c r="C80" s="28"/>
      <c r="D80" s="27"/>
      <c r="E80" s="28"/>
    </row>
    <row r="81" spans="2:5">
      <c r="B81" s="27"/>
      <c r="C81" s="28"/>
      <c r="D81" s="27"/>
      <c r="E81" s="28"/>
    </row>
    <row r="82" spans="2:5">
      <c r="B82" s="27"/>
      <c r="C82" s="28"/>
      <c r="D82" s="27"/>
      <c r="E82" s="28"/>
    </row>
    <row r="83" spans="2:5">
      <c r="B83" s="27"/>
      <c r="C83" s="28"/>
      <c r="D83" s="27"/>
      <c r="E83" s="28"/>
    </row>
    <row r="84" spans="2:5">
      <c r="B84" s="27"/>
      <c r="C84" s="28"/>
      <c r="D84" s="27"/>
      <c r="E84" s="28"/>
    </row>
    <row r="85" spans="2:5">
      <c r="B85" s="27"/>
      <c r="C85" s="28"/>
      <c r="D85" s="27"/>
      <c r="E85" s="28"/>
    </row>
    <row r="86" spans="2:5">
      <c r="B86" s="27"/>
      <c r="C86" s="28"/>
      <c r="D86" s="27"/>
      <c r="E86" s="28"/>
    </row>
    <row r="87" spans="2:5">
      <c r="B87" s="27"/>
      <c r="C87" s="28"/>
      <c r="D87" s="27"/>
      <c r="E87" s="28"/>
    </row>
    <row r="88" spans="2:5">
      <c r="B88" s="27"/>
      <c r="C88" s="28"/>
      <c r="D88" s="27"/>
      <c r="E88" s="28"/>
    </row>
    <row r="89" spans="2:5">
      <c r="B89" s="27"/>
      <c r="C89" s="28"/>
      <c r="D89" s="27"/>
      <c r="E89" s="28"/>
    </row>
    <row r="90" spans="2:5">
      <c r="B90" s="27"/>
      <c r="C90" s="28"/>
      <c r="D90" s="27"/>
      <c r="E90" s="28"/>
    </row>
    <row r="91" spans="2:5">
      <c r="B91" s="27"/>
      <c r="C91" s="28"/>
      <c r="D91" s="27"/>
      <c r="E91" s="28"/>
    </row>
    <row r="92" spans="2:5">
      <c r="B92" s="27"/>
      <c r="C92" s="28"/>
      <c r="D92" s="27"/>
      <c r="E92" s="28"/>
    </row>
    <row r="93" spans="2:5">
      <c r="B93" s="27"/>
      <c r="C93" s="28"/>
      <c r="D93" s="27"/>
      <c r="E93" s="28"/>
    </row>
    <row r="94" spans="2:5">
      <c r="B94" s="27"/>
      <c r="C94" s="28"/>
      <c r="D94" s="27"/>
      <c r="E94" s="28"/>
    </row>
    <row r="95" spans="2:5">
      <c r="B95" s="27"/>
      <c r="C95" s="28"/>
      <c r="D95" s="27"/>
      <c r="E95" s="28"/>
    </row>
    <row r="96" spans="2:5">
      <c r="B96" s="27"/>
      <c r="C96" s="28"/>
      <c r="D96" s="27"/>
      <c r="E96" s="28"/>
    </row>
    <row r="97" spans="2:5">
      <c r="B97" s="27"/>
      <c r="C97" s="28"/>
      <c r="D97" s="27"/>
      <c r="E97" s="28"/>
    </row>
    <row r="98" spans="2:5">
      <c r="B98" s="27"/>
      <c r="C98" s="28"/>
      <c r="D98" s="27"/>
      <c r="E98" s="28"/>
    </row>
    <row r="99" spans="2:5">
      <c r="B99" s="27"/>
      <c r="C99" s="28"/>
      <c r="D99" s="27"/>
      <c r="E99" s="28"/>
    </row>
    <row r="100" spans="2:5">
      <c r="B100" s="27"/>
      <c r="C100" s="28"/>
      <c r="D100" s="27"/>
      <c r="E100" s="28"/>
    </row>
    <row r="101" spans="2:5">
      <c r="B101" s="27"/>
      <c r="C101" s="28"/>
      <c r="D101" s="27"/>
      <c r="E101" s="28"/>
    </row>
    <row r="102" spans="2:5">
      <c r="B102" s="27"/>
      <c r="C102" s="28"/>
      <c r="D102" s="27"/>
      <c r="E102" s="28"/>
    </row>
    <row r="103" spans="2:5">
      <c r="B103" s="27"/>
      <c r="C103" s="28"/>
      <c r="D103" s="27"/>
      <c r="E103" s="28"/>
    </row>
    <row r="104" spans="2:5">
      <c r="B104" s="27"/>
      <c r="C104" s="28"/>
      <c r="D104" s="27"/>
      <c r="E104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990A8-0911-420E-A734-95458815EE4B}">
  <dimension ref="B1:G38"/>
  <sheetViews>
    <sheetView workbookViewId="0">
      <selection activeCell="D11" sqref="D11"/>
    </sheetView>
  </sheetViews>
  <sheetFormatPr defaultRowHeight="14.45"/>
  <cols>
    <col min="1" max="1" width="3.42578125" customWidth="1"/>
    <col min="2" max="2" width="15.5703125" customWidth="1"/>
    <col min="3" max="3" width="11.140625" bestFit="1" customWidth="1"/>
    <col min="4" max="4" width="10.140625" customWidth="1"/>
    <col min="6" max="6" width="10.140625" bestFit="1" customWidth="1"/>
    <col min="7" max="7" width="10.140625" customWidth="1"/>
  </cols>
  <sheetData>
    <row r="1" spans="2:7" ht="15" thickBot="1"/>
    <row r="2" spans="2:7">
      <c r="B2" s="3" t="s">
        <v>28</v>
      </c>
      <c r="C2" s="39">
        <f>Inputs!C2</f>
        <v>20000</v>
      </c>
    </row>
    <row r="3" spans="2:7" ht="15" thickBot="1">
      <c r="B3" s="10" t="s">
        <v>29</v>
      </c>
      <c r="C3" s="40">
        <f>Inputs!C4</f>
        <v>0.06</v>
      </c>
    </row>
    <row r="4" spans="2:7">
      <c r="B4" s="3" t="s">
        <v>30</v>
      </c>
      <c r="C4" s="45">
        <f>Inputs!C5</f>
        <v>8500</v>
      </c>
    </row>
    <row r="5" spans="2:7" ht="15" thickBot="1">
      <c r="B5" s="10" t="s">
        <v>31</v>
      </c>
      <c r="C5" s="40">
        <f>Inputs!C6</f>
        <v>0.05</v>
      </c>
    </row>
    <row r="7" spans="2:7" ht="15" thickBot="1"/>
    <row r="8" spans="2:7" ht="15" thickBot="1">
      <c r="B8" s="32" t="s">
        <v>32</v>
      </c>
      <c r="C8" s="32" t="s">
        <v>31</v>
      </c>
      <c r="D8" s="33" t="s">
        <v>33</v>
      </c>
      <c r="E8" s="33" t="s">
        <v>34</v>
      </c>
      <c r="F8" s="33" t="s">
        <v>18</v>
      </c>
      <c r="G8" s="33" t="s">
        <v>35</v>
      </c>
    </row>
    <row r="9" spans="2:7">
      <c r="B9" s="31">
        <v>1</v>
      </c>
      <c r="C9" s="30"/>
      <c r="D9" s="29">
        <f>C4</f>
        <v>8500</v>
      </c>
      <c r="E9" s="34">
        <f>D9*$C$3</f>
        <v>510</v>
      </c>
      <c r="F9" s="29">
        <f>SUM(Debt!C13:C24)</f>
        <v>1853.9283376600281</v>
      </c>
      <c r="G9" s="34">
        <f>E9-F9</f>
        <v>-1343.9283376600281</v>
      </c>
    </row>
    <row r="10" spans="2:7">
      <c r="B10" s="31">
        <v>2</v>
      </c>
      <c r="C10" s="30">
        <f>$C$5</f>
        <v>0.05</v>
      </c>
      <c r="D10" s="29">
        <f>D9+(D9*C10)</f>
        <v>8925</v>
      </c>
      <c r="E10" s="34">
        <f>D10*$C$3</f>
        <v>535.5</v>
      </c>
      <c r="F10" s="29">
        <f>SUM(Debt!C25:C36)</f>
        <v>1514.0964865257242</v>
      </c>
      <c r="G10" s="34">
        <f t="shared" ref="G10:G13" si="0">E10-F10</f>
        <v>-978.59648652572423</v>
      </c>
    </row>
    <row r="11" spans="2:7">
      <c r="B11" s="31">
        <v>3</v>
      </c>
      <c r="C11" s="30">
        <f t="shared" ref="C11:C13" si="1">$C$5</f>
        <v>0.05</v>
      </c>
      <c r="D11" s="29">
        <f>D10+(D10*C11)</f>
        <v>9371.25</v>
      </c>
      <c r="E11" s="34">
        <f t="shared" ref="E11:E13" si="2">D11*$C$3</f>
        <v>562.27499999999998</v>
      </c>
      <c r="F11" s="29">
        <f>SUM(Debt!C37:C48)</f>
        <v>1138.6797998448933</v>
      </c>
      <c r="G11" s="34">
        <f t="shared" si="0"/>
        <v>-576.40479984489332</v>
      </c>
    </row>
    <row r="12" spans="2:7">
      <c r="B12" s="31">
        <v>4</v>
      </c>
      <c r="C12" s="30">
        <f t="shared" si="1"/>
        <v>0.05</v>
      </c>
      <c r="D12" s="29">
        <f t="shared" ref="D12:D13" si="3">D11+(D11*C12)</f>
        <v>9839.8125</v>
      </c>
      <c r="E12" s="34">
        <f t="shared" si="2"/>
        <v>590.38874999999996</v>
      </c>
      <c r="F12" s="29">
        <f>SUM(Debt!C49:C60)</f>
        <v>723.95208033306426</v>
      </c>
      <c r="G12" s="34">
        <f t="shared" si="0"/>
        <v>-133.5633303330643</v>
      </c>
    </row>
    <row r="13" spans="2:7" ht="15" thickBot="1">
      <c r="B13" s="38">
        <v>5</v>
      </c>
      <c r="C13" s="35">
        <f t="shared" si="1"/>
        <v>0.05</v>
      </c>
      <c r="D13" s="36">
        <f t="shared" si="3"/>
        <v>10331.803125</v>
      </c>
      <c r="E13" s="37">
        <f t="shared" si="2"/>
        <v>619.90818750000005</v>
      </c>
      <c r="F13" s="37">
        <f>SUM(Debt!C61:C72)</f>
        <v>265.79694915821733</v>
      </c>
      <c r="G13" s="37">
        <f t="shared" si="0"/>
        <v>354.11123834178272</v>
      </c>
    </row>
    <row r="14" spans="2:7">
      <c r="D14" s="34">
        <f>SUM(D10:D13)</f>
        <v>38467.865624999999</v>
      </c>
      <c r="E14" s="34">
        <f>SUM(E10:E13)</f>
        <v>2308.0719375000003</v>
      </c>
      <c r="F14" s="34">
        <f>SUM(F9:F13)</f>
        <v>5496.4536535219277</v>
      </c>
      <c r="G14" s="34">
        <f>SUM(G9:G13)</f>
        <v>-2678.3817160219273</v>
      </c>
    </row>
    <row r="16" spans="2:7">
      <c r="B16" s="31">
        <v>6</v>
      </c>
      <c r="C16" s="30">
        <f t="shared" ref="C16:C20" si="4">$C$5</f>
        <v>0.05</v>
      </c>
      <c r="D16" s="29">
        <f>D13+(D13*C16)</f>
        <v>10848.393281250001</v>
      </c>
      <c r="E16" s="34">
        <f>D16*$C$3</f>
        <v>650.90359687500006</v>
      </c>
      <c r="F16" s="22">
        <v>0</v>
      </c>
      <c r="G16" s="34">
        <f t="shared" ref="G16:G20" si="5">E16-F16</f>
        <v>650.90359687500006</v>
      </c>
    </row>
    <row r="17" spans="2:7">
      <c r="B17" s="31">
        <v>7</v>
      </c>
      <c r="C17" s="30">
        <f t="shared" si="4"/>
        <v>0.05</v>
      </c>
      <c r="D17" s="29">
        <f>D16+(D16*C17)</f>
        <v>11390.8129453125</v>
      </c>
      <c r="E17" s="34">
        <f>D17*$C$3</f>
        <v>683.44877671874997</v>
      </c>
      <c r="F17" s="22">
        <v>0</v>
      </c>
      <c r="G17" s="34">
        <f t="shared" si="5"/>
        <v>683.44877671874997</v>
      </c>
    </row>
    <row r="18" spans="2:7">
      <c r="B18" s="31">
        <v>8</v>
      </c>
      <c r="C18" s="30">
        <f t="shared" si="4"/>
        <v>0.05</v>
      </c>
      <c r="D18" s="29">
        <f>D17+(D17*C18)</f>
        <v>11960.353592578125</v>
      </c>
      <c r="E18" s="34">
        <f>D18*$C$3</f>
        <v>717.62121555468752</v>
      </c>
      <c r="F18" s="22">
        <v>0</v>
      </c>
      <c r="G18" s="34">
        <f t="shared" si="5"/>
        <v>717.62121555468752</v>
      </c>
    </row>
    <row r="19" spans="2:7">
      <c r="B19" s="31">
        <v>9</v>
      </c>
      <c r="C19" s="30">
        <f t="shared" si="4"/>
        <v>0.05</v>
      </c>
      <c r="D19" s="29">
        <f>D18+(D18*C19)</f>
        <v>12558.371272207032</v>
      </c>
      <c r="E19" s="34">
        <f>D19*$C$3</f>
        <v>753.50227633242196</v>
      </c>
      <c r="F19" s="22">
        <v>0</v>
      </c>
      <c r="G19" s="34">
        <f t="shared" si="5"/>
        <v>753.50227633242196</v>
      </c>
    </row>
    <row r="20" spans="2:7" ht="15" thickBot="1">
      <c r="B20" s="38">
        <v>10</v>
      </c>
      <c r="C20" s="35">
        <f t="shared" si="4"/>
        <v>0.05</v>
      </c>
      <c r="D20" s="36">
        <f>D19+(D19*C20)</f>
        <v>13186.289835817384</v>
      </c>
      <c r="E20" s="37">
        <f>D20*$C$3</f>
        <v>791.17739014904305</v>
      </c>
      <c r="F20" s="41">
        <v>0</v>
      </c>
      <c r="G20" s="37">
        <f t="shared" si="5"/>
        <v>791.17739014904305</v>
      </c>
    </row>
    <row r="21" spans="2:7">
      <c r="D21" s="34">
        <f>SUM(D16:D20)</f>
        <v>59944.220927165043</v>
      </c>
      <c r="E21" s="34">
        <f>SUM(E16:E20)</f>
        <v>3596.6532556299026</v>
      </c>
      <c r="F21" s="34">
        <f>SUM(F16:F20)</f>
        <v>0</v>
      </c>
      <c r="G21" s="34">
        <f>SUM(G16:G20)</f>
        <v>3596.6532556299026</v>
      </c>
    </row>
    <row r="23" spans="2:7">
      <c r="B23" s="31">
        <v>11</v>
      </c>
      <c r="C23" s="30">
        <f t="shared" ref="C23:C27" si="6">$C$5</f>
        <v>0.05</v>
      </c>
      <c r="D23" s="29">
        <f>D20+(D20*C23)</f>
        <v>13845.604327608253</v>
      </c>
      <c r="E23" s="34">
        <f>D23*$C$3</f>
        <v>830.73625965649512</v>
      </c>
      <c r="F23" s="22">
        <v>0</v>
      </c>
      <c r="G23" s="34">
        <f t="shared" ref="G23:G27" si="7">E23-F23</f>
        <v>830.73625965649512</v>
      </c>
    </row>
    <row r="24" spans="2:7">
      <c r="B24" s="31">
        <v>12</v>
      </c>
      <c r="C24" s="30">
        <f t="shared" si="6"/>
        <v>0.05</v>
      </c>
      <c r="D24" s="29">
        <f>D23+(D23*C24)</f>
        <v>14537.884543988665</v>
      </c>
      <c r="E24" s="34">
        <f>D24*$C$3</f>
        <v>872.27307263931982</v>
      </c>
      <c r="F24" s="22">
        <v>0</v>
      </c>
      <c r="G24" s="34">
        <f t="shared" si="7"/>
        <v>872.27307263931982</v>
      </c>
    </row>
    <row r="25" spans="2:7">
      <c r="B25" s="31">
        <v>13</v>
      </c>
      <c r="C25" s="30">
        <f t="shared" si="6"/>
        <v>0.05</v>
      </c>
      <c r="D25" s="29">
        <f>D24+(D24*C25)</f>
        <v>15264.778771188097</v>
      </c>
      <c r="E25" s="34">
        <f>D25*$C$3</f>
        <v>915.88672627128585</v>
      </c>
      <c r="F25" s="22">
        <v>0</v>
      </c>
      <c r="G25" s="34">
        <f t="shared" si="7"/>
        <v>915.88672627128585</v>
      </c>
    </row>
    <row r="26" spans="2:7">
      <c r="B26" s="31">
        <v>14</v>
      </c>
      <c r="C26" s="30">
        <f t="shared" si="6"/>
        <v>0.05</v>
      </c>
      <c r="D26" s="29">
        <f>D25+(D25*C26)</f>
        <v>16028.017709747503</v>
      </c>
      <c r="E26" s="34">
        <f>D26*$C$3</f>
        <v>961.68106258485011</v>
      </c>
      <c r="F26" s="22">
        <v>0</v>
      </c>
      <c r="G26" s="34">
        <f t="shared" si="7"/>
        <v>961.68106258485011</v>
      </c>
    </row>
    <row r="27" spans="2:7" ht="15" thickBot="1">
      <c r="B27" s="38">
        <v>15</v>
      </c>
      <c r="C27" s="35">
        <f t="shared" si="6"/>
        <v>0.05</v>
      </c>
      <c r="D27" s="36">
        <f>D26+(D26*C27)</f>
        <v>16829.418595234878</v>
      </c>
      <c r="E27" s="37">
        <f>D27*$C$3</f>
        <v>1009.7651157140926</v>
      </c>
      <c r="F27" s="41">
        <v>0</v>
      </c>
      <c r="G27" s="37">
        <f t="shared" si="7"/>
        <v>1009.7651157140926</v>
      </c>
    </row>
    <row r="28" spans="2:7">
      <c r="D28" s="34">
        <f>SUM(D23:D27)</f>
        <v>76505.703947767397</v>
      </c>
      <c r="E28" s="34">
        <f>SUM(E23:E27)</f>
        <v>4590.342236866044</v>
      </c>
      <c r="F28" s="34">
        <f>SUM(F23:F27)</f>
        <v>0</v>
      </c>
      <c r="G28" s="34">
        <f>SUM(G23:G27)</f>
        <v>4590.342236866044</v>
      </c>
    </row>
    <row r="30" spans="2:7">
      <c r="B30" s="31">
        <v>16</v>
      </c>
      <c r="C30" s="30">
        <f t="shared" ref="C30:C34" si="8">$C$5</f>
        <v>0.05</v>
      </c>
      <c r="D30" s="29">
        <f>D27+(D27*C30)</f>
        <v>17670.889524996623</v>
      </c>
      <c r="E30" s="34">
        <f>D30*$C$3</f>
        <v>1060.2533714997974</v>
      </c>
      <c r="F30" s="22">
        <v>0</v>
      </c>
      <c r="G30" s="34">
        <f t="shared" ref="G30:G34" si="9">E30-F30</f>
        <v>1060.2533714997974</v>
      </c>
    </row>
    <row r="31" spans="2:7">
      <c r="B31" s="31">
        <v>17</v>
      </c>
      <c r="C31" s="30">
        <f t="shared" si="8"/>
        <v>0.05</v>
      </c>
      <c r="D31" s="29">
        <f>D30+(D30*C31)</f>
        <v>18554.434001246453</v>
      </c>
      <c r="E31" s="34">
        <f>D31*$C$3</f>
        <v>1113.266040074787</v>
      </c>
      <c r="F31" s="22">
        <v>0</v>
      </c>
      <c r="G31" s="34">
        <f t="shared" si="9"/>
        <v>1113.266040074787</v>
      </c>
    </row>
    <row r="32" spans="2:7">
      <c r="B32" s="31">
        <v>18</v>
      </c>
      <c r="C32" s="30">
        <f t="shared" si="8"/>
        <v>0.05</v>
      </c>
      <c r="D32" s="29">
        <f>D31+(D31*C32)</f>
        <v>19482.155701308777</v>
      </c>
      <c r="E32" s="34">
        <f>D32*$C$3</f>
        <v>1168.9293420785266</v>
      </c>
      <c r="F32" s="22">
        <v>0</v>
      </c>
      <c r="G32" s="34">
        <f t="shared" si="9"/>
        <v>1168.9293420785266</v>
      </c>
    </row>
    <row r="33" spans="2:7">
      <c r="B33" s="31">
        <v>19</v>
      </c>
      <c r="C33" s="30">
        <f t="shared" si="8"/>
        <v>0.05</v>
      </c>
      <c r="D33" s="29">
        <f>D32+(D32*C33)</f>
        <v>20456.263486374217</v>
      </c>
      <c r="E33" s="34">
        <f>D33*$C$3</f>
        <v>1227.3758091824529</v>
      </c>
      <c r="F33" s="22">
        <v>0</v>
      </c>
      <c r="G33" s="34">
        <f t="shared" si="9"/>
        <v>1227.3758091824529</v>
      </c>
    </row>
    <row r="34" spans="2:7" ht="15" thickBot="1">
      <c r="B34" s="38">
        <v>20</v>
      </c>
      <c r="C34" s="35">
        <f t="shared" si="8"/>
        <v>0.05</v>
      </c>
      <c r="D34" s="36">
        <f>D33+(D33*C34)</f>
        <v>21479.076660692928</v>
      </c>
      <c r="E34" s="37">
        <f>D34*$C$3</f>
        <v>1288.7445996415756</v>
      </c>
      <c r="F34" s="41">
        <v>0</v>
      </c>
      <c r="G34" s="37">
        <f t="shared" si="9"/>
        <v>1288.7445996415756</v>
      </c>
    </row>
    <row r="35" spans="2:7">
      <c r="D35" s="34">
        <f>SUM(D30:D34)</f>
        <v>97642.819374618994</v>
      </c>
      <c r="E35" s="34">
        <f>SUM(E30:E34)</f>
        <v>5858.5691624771389</v>
      </c>
      <c r="F35" s="34">
        <f>SUM(F30:F34)</f>
        <v>0</v>
      </c>
      <c r="G35" s="34">
        <f>SUM(G30:G34)</f>
        <v>5858.5691624771389</v>
      </c>
    </row>
    <row r="36" spans="2:7">
      <c r="D36" s="34"/>
      <c r="E36" s="34"/>
      <c r="F36" s="34"/>
      <c r="G36" s="34"/>
    </row>
    <row r="37" spans="2:7" ht="15" thickBot="1">
      <c r="B37" s="42" t="s">
        <v>36</v>
      </c>
      <c r="C37" s="43"/>
      <c r="D37" s="43"/>
      <c r="E37" s="44">
        <f>E21+E14+E28+E35</f>
        <v>16353.636592473085</v>
      </c>
      <c r="F37" s="44">
        <f t="shared" ref="F37" si="10">F21+F14+F28+F35</f>
        <v>5496.4536535219277</v>
      </c>
      <c r="G37" s="44">
        <f>G21+G14+G28+G35</f>
        <v>11367.182938951159</v>
      </c>
    </row>
    <row r="38" spans="2:7" ht="15" thickTop="1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5AE4E174BA7479D97BF344F6E0E38" ma:contentTypeVersion="2" ma:contentTypeDescription="Create a new document." ma:contentTypeScope="" ma:versionID="5eba18389d0425e86e08e16031d2b1d6">
  <xsd:schema xmlns:xsd="http://www.w3.org/2001/XMLSchema" xmlns:xs="http://www.w3.org/2001/XMLSchema" xmlns:p="http://schemas.microsoft.com/office/2006/metadata/properties" xmlns:ns2="febdf5a6-17d2-4c58-bc15-4ef4963824b0" targetNamespace="http://schemas.microsoft.com/office/2006/metadata/properties" ma:root="true" ma:fieldsID="afd42da0667c3448c9854e30a2d737f7" ns2:_="">
    <xsd:import namespace="febdf5a6-17d2-4c58-bc15-4ef4963824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df5a6-17d2-4c58-bc15-4ef4963824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CCF64-81B3-4166-BE7F-ED83F0E93A89}"/>
</file>

<file path=customXml/itemProps2.xml><?xml version="1.0" encoding="utf-8"?>
<ds:datastoreItem xmlns:ds="http://schemas.openxmlformats.org/officeDocument/2006/customXml" ds:itemID="{B4D24B9A-4C4C-4070-869A-03EFE9C49067}"/>
</file>

<file path=customXml/itemProps3.xml><?xml version="1.0" encoding="utf-8"?>
<ds:datastoreItem xmlns:ds="http://schemas.openxmlformats.org/officeDocument/2006/customXml" ds:itemID="{26DE576B-63AB-4EB0-852E-BEA151ED3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Mason Worthington</dc:creator>
  <cp:keywords/>
  <dc:description/>
  <cp:lastModifiedBy>Mason Worthington</cp:lastModifiedBy>
  <cp:revision/>
  <dcterms:created xsi:type="dcterms:W3CDTF">2022-01-11T22:41:23Z</dcterms:created>
  <dcterms:modified xsi:type="dcterms:W3CDTF">2022-05-05T15:35:41Z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0x010100C5C5AE4E174BA7479D97BF344F6E0E38</vt:lpwstr>
  </property>
</Properties>
</file>